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0" yWindow="2688" windowWidth="21348" windowHeight="9612" tabRatio="714"/>
  </bookViews>
  <sheets>
    <sheet name="1.1 ОТВ-ЗАГ" sheetId="1" r:id="rId1"/>
    <sheet name="1.2 ОТВ-ЗАГ" sheetId="11" r:id="rId2"/>
    <sheet name="1.3 ОТВ-ЗАГ" sheetId="10" r:id="rId3"/>
    <sheet name="2.1 ЗАГ-ВЫВ" sheetId="2" r:id="rId4"/>
    <sheet name="2.2 ЗАГ-ВЫВ" sheetId="12" r:id="rId5"/>
    <sheet name="2.3 ЗАГ-ВЫВ" sheetId="13" r:id="rId6"/>
    <sheet name="3.1 СКЛАД" sheetId="6" r:id="rId7"/>
    <sheet name="З.2 ПОСТ-КИ" sheetId="9" r:id="rId8"/>
    <sheet name="3.2 ПОКУП-ЛИ" sheetId="8" r:id="rId9"/>
    <sheet name="3.1 СКЛАДЫ СУБ" sheetId="16" r:id="rId10"/>
    <sheet name="4.1 ПИЛОМАТ" sheetId="5" r:id="rId11"/>
    <sheet name="5 ОТГР-ПРИЁМКА" sheetId="7" r:id="rId12"/>
  </sheets>
  <externalReferences>
    <externalReference r:id="rId13"/>
  </externalReferences>
  <calcPr calcId="125725"/>
</workbook>
</file>

<file path=xl/calcChain.xml><?xml version="1.0" encoding="utf-8"?>
<calcChain xmlns="http://schemas.openxmlformats.org/spreadsheetml/2006/main">
  <c r="K13" i="1"/>
  <c r="M13"/>
  <c r="G45" i="12"/>
  <c r="S71" i="16"/>
  <c r="P71"/>
  <c r="O71"/>
  <c r="L71"/>
  <c r="K71"/>
  <c r="H71"/>
  <c r="S69"/>
  <c r="R69"/>
  <c r="R71" s="1"/>
  <c r="Q69"/>
  <c r="Q71" s="1"/>
  <c r="P69"/>
  <c r="O69"/>
  <c r="N69"/>
  <c r="N71" s="1"/>
  <c r="M69"/>
  <c r="M71" s="1"/>
  <c r="L69"/>
  <c r="K69"/>
  <c r="J69"/>
  <c r="J71" s="1"/>
  <c r="I69"/>
  <c r="I71" s="1"/>
  <c r="H69"/>
  <c r="R68"/>
  <c r="Q68"/>
  <c r="N68"/>
  <c r="M68"/>
  <c r="J68"/>
  <c r="I68"/>
  <c r="G67"/>
  <c r="S66"/>
  <c r="S68" s="1"/>
  <c r="R66"/>
  <c r="Q66"/>
  <c r="P66"/>
  <c r="P68" s="1"/>
  <c r="O66"/>
  <c r="O68" s="1"/>
  <c r="N66"/>
  <c r="M66"/>
  <c r="L66"/>
  <c r="L68" s="1"/>
  <c r="K66"/>
  <c r="K68" s="1"/>
  <c r="J66"/>
  <c r="I66"/>
  <c r="H66"/>
  <c r="H68" s="1"/>
  <c r="S65"/>
  <c r="R65"/>
  <c r="Q65"/>
  <c r="P65"/>
  <c r="O65"/>
  <c r="N65"/>
  <c r="M65"/>
  <c r="L65"/>
  <c r="K65"/>
  <c r="J65"/>
  <c r="I65"/>
  <c r="H65"/>
  <c r="G64"/>
  <c r="G65" s="1"/>
  <c r="G63"/>
  <c r="G62"/>
  <c r="G61"/>
  <c r="G60"/>
  <c r="G59"/>
  <c r="G58"/>
  <c r="G69" s="1"/>
  <c r="G71" s="1"/>
  <c r="Q49"/>
  <c r="P49"/>
  <c r="S47"/>
  <c r="S49" s="1"/>
  <c r="R47"/>
  <c r="R49" s="1"/>
  <c r="Q47"/>
  <c r="P47"/>
  <c r="O47"/>
  <c r="O49" s="1"/>
  <c r="N47"/>
  <c r="N49" s="1"/>
  <c r="M46"/>
  <c r="L47"/>
  <c r="L49" s="1"/>
  <c r="K47"/>
  <c r="K49" s="1"/>
  <c r="J46"/>
  <c r="G45"/>
  <c r="H46"/>
  <c r="S44"/>
  <c r="S46" s="1"/>
  <c r="R44"/>
  <c r="R46" s="1"/>
  <c r="Q44"/>
  <c r="Q46" s="1"/>
  <c r="P44"/>
  <c r="P46" s="1"/>
  <c r="O44"/>
  <c r="O46" s="1"/>
  <c r="N44"/>
  <c r="N46" s="1"/>
  <c r="M44"/>
  <c r="L44"/>
  <c r="L46" s="1"/>
  <c r="K44"/>
  <c r="K46" s="1"/>
  <c r="J44"/>
  <c r="I44"/>
  <c r="H44"/>
  <c r="S43"/>
  <c r="R43"/>
  <c r="Q43"/>
  <c r="P43"/>
  <c r="O43"/>
  <c r="N43"/>
  <c r="M43"/>
  <c r="L43"/>
  <c r="K43"/>
  <c r="J43"/>
  <c r="I43"/>
  <c r="H43"/>
  <c r="G43"/>
  <c r="G42"/>
  <c r="G41"/>
  <c r="G40"/>
  <c r="G39"/>
  <c r="G38"/>
  <c r="G37"/>
  <c r="G36"/>
  <c r="M21"/>
  <c r="L21"/>
  <c r="K21"/>
  <c r="J21"/>
  <c r="I21"/>
  <c r="H21"/>
  <c r="S19"/>
  <c r="R19"/>
  <c r="O19"/>
  <c r="N19"/>
  <c r="K19"/>
  <c r="J19"/>
  <c r="S18"/>
  <c r="R18"/>
  <c r="Q18"/>
  <c r="Q19" s="1"/>
  <c r="P18"/>
  <c r="P19" s="1"/>
  <c r="O18"/>
  <c r="N18"/>
  <c r="M18"/>
  <c r="M19" s="1"/>
  <c r="L18"/>
  <c r="L19" s="1"/>
  <c r="K18"/>
  <c r="J18"/>
  <c r="I18"/>
  <c r="I19" s="1"/>
  <c r="H18"/>
  <c r="H19" s="1"/>
  <c r="S17"/>
  <c r="R17"/>
  <c r="Q17"/>
  <c r="P17"/>
  <c r="O17"/>
  <c r="N17"/>
  <c r="M17"/>
  <c r="L17"/>
  <c r="K17"/>
  <c r="J17"/>
  <c r="I17"/>
  <c r="H17"/>
  <c r="G17" s="1"/>
  <c r="S16"/>
  <c r="R16"/>
  <c r="Q16"/>
  <c r="P16"/>
  <c r="O16"/>
  <c r="N16"/>
  <c r="M16"/>
  <c r="L16"/>
  <c r="K16"/>
  <c r="J16"/>
  <c r="I16"/>
  <c r="G16" s="1"/>
  <c r="H16"/>
  <c r="S15"/>
  <c r="R15"/>
  <c r="Q15"/>
  <c r="P15"/>
  <c r="O15"/>
  <c r="N15"/>
  <c r="M15"/>
  <c r="L15"/>
  <c r="K15"/>
  <c r="J15"/>
  <c r="I15"/>
  <c r="H15"/>
  <c r="G15"/>
  <c r="S14"/>
  <c r="R14"/>
  <c r="Q14"/>
  <c r="P14"/>
  <c r="O14"/>
  <c r="N14"/>
  <c r="M14"/>
  <c r="L14"/>
  <c r="K14"/>
  <c r="J14"/>
  <c r="I14"/>
  <c r="H14"/>
  <c r="S13"/>
  <c r="R13"/>
  <c r="Q13"/>
  <c r="Q23" s="1"/>
  <c r="Q25" s="1"/>
  <c r="P13"/>
  <c r="P23" s="1"/>
  <c r="P25" s="1"/>
  <c r="O13"/>
  <c r="N13"/>
  <c r="M13"/>
  <c r="M23" s="1"/>
  <c r="M25" s="1"/>
  <c r="L13"/>
  <c r="L23" s="1"/>
  <c r="L25" s="1"/>
  <c r="K13"/>
  <c r="J13"/>
  <c r="I13"/>
  <c r="I23" s="1"/>
  <c r="I25" s="1"/>
  <c r="H13"/>
  <c r="H23" s="1"/>
  <c r="H25" s="1"/>
  <c r="S12"/>
  <c r="S20" s="1"/>
  <c r="S22" s="1"/>
  <c r="R12"/>
  <c r="R23" s="1"/>
  <c r="R25" s="1"/>
  <c r="Q12"/>
  <c r="Q20" s="1"/>
  <c r="Q22" s="1"/>
  <c r="P12"/>
  <c r="P20" s="1"/>
  <c r="P22" s="1"/>
  <c r="O12"/>
  <c r="O20" s="1"/>
  <c r="O22" s="1"/>
  <c r="N12"/>
  <c r="N23" s="1"/>
  <c r="N25" s="1"/>
  <c r="M12"/>
  <c r="M20" s="1"/>
  <c r="L12"/>
  <c r="L20" s="1"/>
  <c r="K12"/>
  <c r="K20" s="1"/>
  <c r="K22" s="1"/>
  <c r="J12"/>
  <c r="J23" s="1"/>
  <c r="J25" s="1"/>
  <c r="I12"/>
  <c r="G12" s="1"/>
  <c r="H12"/>
  <c r="H20" s="1"/>
  <c r="H23" i="6"/>
  <c r="G23"/>
  <c r="S18"/>
  <c r="R18"/>
  <c r="Q18"/>
  <c r="P18"/>
  <c r="O18"/>
  <c r="N18"/>
  <c r="M18"/>
  <c r="M20" s="1"/>
  <c r="L18"/>
  <c r="K18"/>
  <c r="J18"/>
  <c r="I18"/>
  <c r="S17"/>
  <c r="R17"/>
  <c r="Q17"/>
  <c r="P17"/>
  <c r="O17"/>
  <c r="N17"/>
  <c r="M17"/>
  <c r="M19" s="1"/>
  <c r="L17"/>
  <c r="L19" s="1"/>
  <c r="K17"/>
  <c r="J17"/>
  <c r="I17"/>
  <c r="I19" s="1"/>
  <c r="S16"/>
  <c r="R16"/>
  <c r="Q16"/>
  <c r="P16"/>
  <c r="P23" s="1"/>
  <c r="P25" s="1"/>
  <c r="O16"/>
  <c r="N16"/>
  <c r="M16"/>
  <c r="L16"/>
  <c r="K16"/>
  <c r="J16"/>
  <c r="I16"/>
  <c r="S15"/>
  <c r="R15"/>
  <c r="Q15"/>
  <c r="P15"/>
  <c r="O15"/>
  <c r="N15"/>
  <c r="M15"/>
  <c r="L15"/>
  <c r="K15"/>
  <c r="J15"/>
  <c r="I15"/>
  <c r="S14"/>
  <c r="R14"/>
  <c r="Q14"/>
  <c r="P14"/>
  <c r="O14"/>
  <c r="N14"/>
  <c r="M14"/>
  <c r="L14"/>
  <c r="K14"/>
  <c r="J14"/>
  <c r="I14"/>
  <c r="S13"/>
  <c r="R13"/>
  <c r="Q13"/>
  <c r="P13"/>
  <c r="O13"/>
  <c r="N13"/>
  <c r="M13"/>
  <c r="L13"/>
  <c r="K13"/>
  <c r="J13"/>
  <c r="I13"/>
  <c r="H18"/>
  <c r="H19" s="1"/>
  <c r="H17"/>
  <c r="H16"/>
  <c r="H15"/>
  <c r="H14"/>
  <c r="H13"/>
  <c r="S12"/>
  <c r="R12"/>
  <c r="Q12"/>
  <c r="P12"/>
  <c r="O12"/>
  <c r="N12"/>
  <c r="M12"/>
  <c r="L12"/>
  <c r="K12"/>
  <c r="J12"/>
  <c r="I12"/>
  <c r="H12"/>
  <c r="S69"/>
  <c r="S71" s="1"/>
  <c r="R69"/>
  <c r="R71" s="1"/>
  <c r="Q69"/>
  <c r="Q71" s="1"/>
  <c r="P69"/>
  <c r="P71" s="1"/>
  <c r="O69"/>
  <c r="O71" s="1"/>
  <c r="N69"/>
  <c r="N71" s="1"/>
  <c r="M69"/>
  <c r="M71" s="1"/>
  <c r="K69"/>
  <c r="K71" s="1"/>
  <c r="S66"/>
  <c r="S68" s="1"/>
  <c r="R66"/>
  <c r="R68" s="1"/>
  <c r="Q66"/>
  <c r="Q68" s="1"/>
  <c r="P66"/>
  <c r="P68" s="1"/>
  <c r="O66"/>
  <c r="O68" s="1"/>
  <c r="N66"/>
  <c r="N68" s="1"/>
  <c r="M66"/>
  <c r="L66"/>
  <c r="K66"/>
  <c r="K68" s="1"/>
  <c r="J66"/>
  <c r="I66"/>
  <c r="H66"/>
  <c r="S65"/>
  <c r="R65"/>
  <c r="Q65"/>
  <c r="P65"/>
  <c r="O65"/>
  <c r="N65"/>
  <c r="M65"/>
  <c r="L65"/>
  <c r="K65"/>
  <c r="J65"/>
  <c r="I65"/>
  <c r="H65"/>
  <c r="G64"/>
  <c r="G63"/>
  <c r="G62"/>
  <c r="G61"/>
  <c r="G60"/>
  <c r="G59"/>
  <c r="G58"/>
  <c r="S47"/>
  <c r="S49" s="1"/>
  <c r="R47"/>
  <c r="R49" s="1"/>
  <c r="Q47"/>
  <c r="Q49" s="1"/>
  <c r="P47"/>
  <c r="P49" s="1"/>
  <c r="O47"/>
  <c r="O49" s="1"/>
  <c r="N47"/>
  <c r="N49" s="1"/>
  <c r="M47"/>
  <c r="M49" s="1"/>
  <c r="K47"/>
  <c r="K49" s="1"/>
  <c r="J47"/>
  <c r="J49" s="1"/>
  <c r="S44"/>
  <c r="S46" s="1"/>
  <c r="R44"/>
  <c r="R46" s="1"/>
  <c r="Q44"/>
  <c r="Q46" s="1"/>
  <c r="P44"/>
  <c r="P46" s="1"/>
  <c r="O44"/>
  <c r="O46" s="1"/>
  <c r="N44"/>
  <c r="N46" s="1"/>
  <c r="M44"/>
  <c r="L44"/>
  <c r="K44"/>
  <c r="K46" s="1"/>
  <c r="J44"/>
  <c r="I44"/>
  <c r="H44"/>
  <c r="S43"/>
  <c r="R43"/>
  <c r="Q43"/>
  <c r="P43"/>
  <c r="O43"/>
  <c r="N43"/>
  <c r="M43"/>
  <c r="L43"/>
  <c r="K43"/>
  <c r="J43"/>
  <c r="I43"/>
  <c r="H43"/>
  <c r="G42"/>
  <c r="G41"/>
  <c r="G43" s="1"/>
  <c r="G40"/>
  <c r="G39"/>
  <c r="G38"/>
  <c r="G37"/>
  <c r="G36"/>
  <c r="L20"/>
  <c r="S19"/>
  <c r="R19"/>
  <c r="Q19"/>
  <c r="P19"/>
  <c r="O19"/>
  <c r="N19"/>
  <c r="K19"/>
  <c r="M71" i="13"/>
  <c r="L71"/>
  <c r="S69"/>
  <c r="S71" s="1"/>
  <c r="R69"/>
  <c r="R71" s="1"/>
  <c r="Q69"/>
  <c r="Q71" s="1"/>
  <c r="P69"/>
  <c r="P71" s="1"/>
  <c r="O69"/>
  <c r="O71" s="1"/>
  <c r="N69"/>
  <c r="N71" s="1"/>
  <c r="M69"/>
  <c r="L69"/>
  <c r="K69"/>
  <c r="K71" s="1"/>
  <c r="J69"/>
  <c r="J71" s="1"/>
  <c r="I69"/>
  <c r="I71" s="1"/>
  <c r="H69"/>
  <c r="H71" s="1"/>
  <c r="S68"/>
  <c r="O68"/>
  <c r="K68"/>
  <c r="G67"/>
  <c r="S66"/>
  <c r="R66"/>
  <c r="R68" s="1"/>
  <c r="Q66"/>
  <c r="Q68" s="1"/>
  <c r="P66"/>
  <c r="P68" s="1"/>
  <c r="O66"/>
  <c r="N66"/>
  <c r="N68" s="1"/>
  <c r="M66"/>
  <c r="M68" s="1"/>
  <c r="L66"/>
  <c r="L68" s="1"/>
  <c r="K66"/>
  <c r="J66"/>
  <c r="J68" s="1"/>
  <c r="I66"/>
  <c r="I68" s="1"/>
  <c r="H66"/>
  <c r="H68" s="1"/>
  <c r="S65"/>
  <c r="R65"/>
  <c r="Q65"/>
  <c r="P65"/>
  <c r="O65"/>
  <c r="N65"/>
  <c r="M65"/>
  <c r="L65"/>
  <c r="K65"/>
  <c r="J65"/>
  <c r="I65"/>
  <c r="H65"/>
  <c r="G64"/>
  <c r="G63"/>
  <c r="G62"/>
  <c r="G61"/>
  <c r="G60"/>
  <c r="G59"/>
  <c r="G58"/>
  <c r="J49"/>
  <c r="S47"/>
  <c r="S49" s="1"/>
  <c r="R47"/>
  <c r="R49" s="1"/>
  <c r="Q47"/>
  <c r="Q49" s="1"/>
  <c r="P47"/>
  <c r="P49" s="1"/>
  <c r="O47"/>
  <c r="O49" s="1"/>
  <c r="N47"/>
  <c r="N49" s="1"/>
  <c r="M47"/>
  <c r="M49" s="1"/>
  <c r="L47"/>
  <c r="L49" s="1"/>
  <c r="K47"/>
  <c r="K49" s="1"/>
  <c r="J47"/>
  <c r="I47"/>
  <c r="I49" s="1"/>
  <c r="H47"/>
  <c r="H49" s="1"/>
  <c r="G45"/>
  <c r="S44"/>
  <c r="S46" s="1"/>
  <c r="R44"/>
  <c r="Q44"/>
  <c r="Q46" s="1"/>
  <c r="P44"/>
  <c r="P46" s="1"/>
  <c r="O44"/>
  <c r="O46" s="1"/>
  <c r="N44"/>
  <c r="M44"/>
  <c r="M46" s="1"/>
  <c r="L44"/>
  <c r="L46" s="1"/>
  <c r="K44"/>
  <c r="K46" s="1"/>
  <c r="J44"/>
  <c r="I44"/>
  <c r="I46" s="1"/>
  <c r="H44"/>
  <c r="H46" s="1"/>
  <c r="S43"/>
  <c r="R43"/>
  <c r="Q43"/>
  <c r="P43"/>
  <c r="O43"/>
  <c r="N43"/>
  <c r="M43"/>
  <c r="L43"/>
  <c r="K43"/>
  <c r="J43"/>
  <c r="I43"/>
  <c r="H43"/>
  <c r="G43"/>
  <c r="G42"/>
  <c r="G41"/>
  <c r="G40"/>
  <c r="G39"/>
  <c r="G38"/>
  <c r="G37"/>
  <c r="G36"/>
  <c r="G44" s="1"/>
  <c r="G46" s="1"/>
  <c r="S21"/>
  <c r="S22" s="1"/>
  <c r="R21"/>
  <c r="R22" s="1"/>
  <c r="Q21"/>
  <c r="Q22" s="1"/>
  <c r="P21"/>
  <c r="P22" s="1"/>
  <c r="O21"/>
  <c r="O22" s="1"/>
  <c r="N21"/>
  <c r="N22" s="1"/>
  <c r="M21"/>
  <c r="M22" s="1"/>
  <c r="L21"/>
  <c r="K21"/>
  <c r="J21"/>
  <c r="I21"/>
  <c r="H21"/>
  <c r="P20"/>
  <c r="O20"/>
  <c r="H20"/>
  <c r="P19"/>
  <c r="L19"/>
  <c r="S18"/>
  <c r="S19" s="1"/>
  <c r="R18"/>
  <c r="R19" s="1"/>
  <c r="Q18"/>
  <c r="Q19" s="1"/>
  <c r="P18"/>
  <c r="O18"/>
  <c r="O19" s="1"/>
  <c r="N18"/>
  <c r="N19" s="1"/>
  <c r="M18"/>
  <c r="L18"/>
  <c r="K18"/>
  <c r="J18"/>
  <c r="I18"/>
  <c r="H18"/>
  <c r="H19" s="1"/>
  <c r="S17"/>
  <c r="R17"/>
  <c r="Q17"/>
  <c r="P17"/>
  <c r="O17"/>
  <c r="N17"/>
  <c r="M17"/>
  <c r="L17"/>
  <c r="K17"/>
  <c r="J17"/>
  <c r="I17"/>
  <c r="H17"/>
  <c r="S16"/>
  <c r="R16"/>
  <c r="Q16"/>
  <c r="P16"/>
  <c r="O16"/>
  <c r="N16"/>
  <c r="M16"/>
  <c r="L16"/>
  <c r="K16"/>
  <c r="J16"/>
  <c r="I16"/>
  <c r="H16"/>
  <c r="G16"/>
  <c r="S15"/>
  <c r="R15"/>
  <c r="Q15"/>
  <c r="P15"/>
  <c r="O15"/>
  <c r="N15"/>
  <c r="M15"/>
  <c r="L15"/>
  <c r="K15"/>
  <c r="J15"/>
  <c r="I15"/>
  <c r="H15"/>
  <c r="G15" s="1"/>
  <c r="S14"/>
  <c r="R14"/>
  <c r="Q14"/>
  <c r="P14"/>
  <c r="O14"/>
  <c r="N14"/>
  <c r="M14"/>
  <c r="L14"/>
  <c r="K14"/>
  <c r="J14"/>
  <c r="I14"/>
  <c r="H14"/>
  <c r="S13"/>
  <c r="R13"/>
  <c r="Q13"/>
  <c r="P13"/>
  <c r="O13"/>
  <c r="N13"/>
  <c r="M13"/>
  <c r="L13"/>
  <c r="K13"/>
  <c r="J13"/>
  <c r="I13"/>
  <c r="H13"/>
  <c r="S12"/>
  <c r="R12"/>
  <c r="Q12"/>
  <c r="P12"/>
  <c r="O12"/>
  <c r="N12"/>
  <c r="M12"/>
  <c r="L12"/>
  <c r="K12"/>
  <c r="J12"/>
  <c r="I12"/>
  <c r="H12"/>
  <c r="G12" s="1"/>
  <c r="S69" i="12"/>
  <c r="S71" s="1"/>
  <c r="R69"/>
  <c r="R71" s="1"/>
  <c r="Q69"/>
  <c r="Q71" s="1"/>
  <c r="P69"/>
  <c r="P71" s="1"/>
  <c r="O69"/>
  <c r="O71" s="1"/>
  <c r="N69"/>
  <c r="N71" s="1"/>
  <c r="M69"/>
  <c r="M71" s="1"/>
  <c r="L69"/>
  <c r="L71" s="1"/>
  <c r="K69"/>
  <c r="K71" s="1"/>
  <c r="J69"/>
  <c r="J71" s="1"/>
  <c r="I69"/>
  <c r="I71" s="1"/>
  <c r="H69"/>
  <c r="H71" s="1"/>
  <c r="G67"/>
  <c r="S66"/>
  <c r="R66"/>
  <c r="R68" s="1"/>
  <c r="Q66"/>
  <c r="Q68" s="1"/>
  <c r="P66"/>
  <c r="P68" s="1"/>
  <c r="O66"/>
  <c r="O68" s="1"/>
  <c r="N66"/>
  <c r="N68" s="1"/>
  <c r="M66"/>
  <c r="M68" s="1"/>
  <c r="L66"/>
  <c r="L68" s="1"/>
  <c r="K66"/>
  <c r="J66"/>
  <c r="J68" s="1"/>
  <c r="I66"/>
  <c r="I68" s="1"/>
  <c r="H66"/>
  <c r="H68" s="1"/>
  <c r="S65"/>
  <c r="R65"/>
  <c r="Q65"/>
  <c r="P65"/>
  <c r="O65"/>
  <c r="N65"/>
  <c r="M65"/>
  <c r="L65"/>
  <c r="K65"/>
  <c r="J65"/>
  <c r="I65"/>
  <c r="H65"/>
  <c r="G64"/>
  <c r="G63"/>
  <c r="G62"/>
  <c r="G61"/>
  <c r="G60"/>
  <c r="G59"/>
  <c r="G58"/>
  <c r="S47"/>
  <c r="S49" s="1"/>
  <c r="R47"/>
  <c r="R49" s="1"/>
  <c r="Q47"/>
  <c r="Q49" s="1"/>
  <c r="P47"/>
  <c r="P49" s="1"/>
  <c r="O47"/>
  <c r="O49" s="1"/>
  <c r="N47"/>
  <c r="N49" s="1"/>
  <c r="M47"/>
  <c r="M49" s="1"/>
  <c r="L47"/>
  <c r="L49" s="1"/>
  <c r="K47"/>
  <c r="K49" s="1"/>
  <c r="J47"/>
  <c r="J49" s="1"/>
  <c r="I47"/>
  <c r="I49" s="1"/>
  <c r="H47"/>
  <c r="H49" s="1"/>
  <c r="K46"/>
  <c r="H46"/>
  <c r="S44"/>
  <c r="S46" s="1"/>
  <c r="R44"/>
  <c r="R46" s="1"/>
  <c r="Q44"/>
  <c r="Q46" s="1"/>
  <c r="P44"/>
  <c r="P46" s="1"/>
  <c r="O44"/>
  <c r="O46" s="1"/>
  <c r="N44"/>
  <c r="N20" s="1"/>
  <c r="M44"/>
  <c r="M46" s="1"/>
  <c r="L44"/>
  <c r="L46" s="1"/>
  <c r="K44"/>
  <c r="J44"/>
  <c r="J46" s="1"/>
  <c r="I44"/>
  <c r="I46" s="1"/>
  <c r="H44"/>
  <c r="S43"/>
  <c r="R43"/>
  <c r="Q43"/>
  <c r="P43"/>
  <c r="O43"/>
  <c r="N43"/>
  <c r="M43"/>
  <c r="L43"/>
  <c r="K43"/>
  <c r="J43"/>
  <c r="I43"/>
  <c r="H43"/>
  <c r="G42"/>
  <c r="G41"/>
  <c r="G40"/>
  <c r="G39"/>
  <c r="G38"/>
  <c r="G37"/>
  <c r="G36"/>
  <c r="S21"/>
  <c r="S22" s="1"/>
  <c r="R21"/>
  <c r="R22" s="1"/>
  <c r="Q21"/>
  <c r="Q22" s="1"/>
  <c r="P21"/>
  <c r="P22" s="1"/>
  <c r="O21"/>
  <c r="O22" s="1"/>
  <c r="N21"/>
  <c r="N22" s="1"/>
  <c r="M21"/>
  <c r="M22" s="1"/>
  <c r="L21"/>
  <c r="K21"/>
  <c r="J21"/>
  <c r="I21"/>
  <c r="H21"/>
  <c r="O20"/>
  <c r="S18"/>
  <c r="S19" s="1"/>
  <c r="R18"/>
  <c r="R19" s="1"/>
  <c r="Q18"/>
  <c r="Q19" s="1"/>
  <c r="P18"/>
  <c r="P19" s="1"/>
  <c r="O18"/>
  <c r="O19" s="1"/>
  <c r="N18"/>
  <c r="N19" s="1"/>
  <c r="M18"/>
  <c r="L18"/>
  <c r="K18"/>
  <c r="K19" s="1"/>
  <c r="J18"/>
  <c r="I18"/>
  <c r="H18"/>
  <c r="S17"/>
  <c r="R17"/>
  <c r="Q17"/>
  <c r="P17"/>
  <c r="O17"/>
  <c r="N17"/>
  <c r="M17"/>
  <c r="L17"/>
  <c r="K17"/>
  <c r="J17"/>
  <c r="I17"/>
  <c r="H17"/>
  <c r="S16"/>
  <c r="R16"/>
  <c r="Q16"/>
  <c r="P16"/>
  <c r="O16"/>
  <c r="N16"/>
  <c r="M16"/>
  <c r="L16"/>
  <c r="K16"/>
  <c r="J16"/>
  <c r="I16"/>
  <c r="H16"/>
  <c r="S15"/>
  <c r="R15"/>
  <c r="Q15"/>
  <c r="P15"/>
  <c r="O15"/>
  <c r="N15"/>
  <c r="M15"/>
  <c r="L15"/>
  <c r="K15"/>
  <c r="J15"/>
  <c r="I15"/>
  <c r="H15"/>
  <c r="S14"/>
  <c r="R14"/>
  <c r="Q14"/>
  <c r="P14"/>
  <c r="O14"/>
  <c r="N14"/>
  <c r="M14"/>
  <c r="L14"/>
  <c r="K14"/>
  <c r="J14"/>
  <c r="I14"/>
  <c r="H14"/>
  <c r="S13"/>
  <c r="R13"/>
  <c r="Q13"/>
  <c r="P13"/>
  <c r="O13"/>
  <c r="N13"/>
  <c r="M13"/>
  <c r="L13"/>
  <c r="K13"/>
  <c r="J13"/>
  <c r="I13"/>
  <c r="H13"/>
  <c r="S12"/>
  <c r="S23" s="1"/>
  <c r="S25" s="1"/>
  <c r="R12"/>
  <c r="Q12"/>
  <c r="P12"/>
  <c r="O12"/>
  <c r="O23" s="1"/>
  <c r="O25" s="1"/>
  <c r="N12"/>
  <c r="M12"/>
  <c r="L12"/>
  <c r="K12"/>
  <c r="K23" s="1"/>
  <c r="K25" s="1"/>
  <c r="J12"/>
  <c r="I12"/>
  <c r="H12"/>
  <c r="G69" i="2"/>
  <c r="G68"/>
  <c r="G44"/>
  <c r="G46"/>
  <c r="G22"/>
  <c r="S69"/>
  <c r="S71" s="1"/>
  <c r="R69"/>
  <c r="Q69"/>
  <c r="P69"/>
  <c r="P71" s="1"/>
  <c r="O69"/>
  <c r="O71" s="1"/>
  <c r="N69"/>
  <c r="R68"/>
  <c r="N68"/>
  <c r="R71"/>
  <c r="Q71"/>
  <c r="N71"/>
  <c r="S66"/>
  <c r="S68" s="1"/>
  <c r="R66"/>
  <c r="Q66"/>
  <c r="Q68" s="1"/>
  <c r="P66"/>
  <c r="O66"/>
  <c r="O68" s="1"/>
  <c r="N66"/>
  <c r="S65"/>
  <c r="R65"/>
  <c r="Q65"/>
  <c r="P65"/>
  <c r="O65"/>
  <c r="N65"/>
  <c r="M65"/>
  <c r="L65"/>
  <c r="K65"/>
  <c r="J65"/>
  <c r="I65"/>
  <c r="H65"/>
  <c r="S46"/>
  <c r="O46"/>
  <c r="S47"/>
  <c r="S49" s="1"/>
  <c r="R47"/>
  <c r="R49" s="1"/>
  <c r="Q47"/>
  <c r="Q49" s="1"/>
  <c r="P47"/>
  <c r="O47"/>
  <c r="O49" s="1"/>
  <c r="N47"/>
  <c r="N49" s="1"/>
  <c r="P49"/>
  <c r="S44"/>
  <c r="R44"/>
  <c r="R46" s="1"/>
  <c r="Q44"/>
  <c r="Q46" s="1"/>
  <c r="P44"/>
  <c r="P46" s="1"/>
  <c r="O44"/>
  <c r="N44"/>
  <c r="N46" s="1"/>
  <c r="S43"/>
  <c r="R43"/>
  <c r="Q43"/>
  <c r="P43"/>
  <c r="O43"/>
  <c r="N43"/>
  <c r="M43"/>
  <c r="L43"/>
  <c r="K43"/>
  <c r="J43"/>
  <c r="I43"/>
  <c r="H43"/>
  <c r="S21"/>
  <c r="R21"/>
  <c r="R22" s="1"/>
  <c r="Q21"/>
  <c r="P21"/>
  <c r="P22" s="1"/>
  <c r="O21"/>
  <c r="N21"/>
  <c r="N22" s="1"/>
  <c r="M21"/>
  <c r="L21"/>
  <c r="K21"/>
  <c r="J21"/>
  <c r="I21"/>
  <c r="H21"/>
  <c r="Q22"/>
  <c r="M22"/>
  <c r="Q19"/>
  <c r="I17"/>
  <c r="I19" s="1"/>
  <c r="S18"/>
  <c r="S19" s="1"/>
  <c r="R18"/>
  <c r="R19" s="1"/>
  <c r="Q18"/>
  <c r="P18"/>
  <c r="P19" s="1"/>
  <c r="O18"/>
  <c r="O19" s="1"/>
  <c r="N18"/>
  <c r="N19" s="1"/>
  <c r="M18"/>
  <c r="M19" s="1"/>
  <c r="L18"/>
  <c r="L19" s="1"/>
  <c r="K18"/>
  <c r="J18"/>
  <c r="J19" s="1"/>
  <c r="I18"/>
  <c r="S17"/>
  <c r="R17"/>
  <c r="Q17"/>
  <c r="P17"/>
  <c r="O17"/>
  <c r="N17"/>
  <c r="M17"/>
  <c r="L17"/>
  <c r="K17"/>
  <c r="J17"/>
  <c r="S16"/>
  <c r="R16"/>
  <c r="Q16"/>
  <c r="P16"/>
  <c r="O16"/>
  <c r="N16"/>
  <c r="M16"/>
  <c r="L16"/>
  <c r="K16"/>
  <c r="J16"/>
  <c r="I16"/>
  <c r="S15"/>
  <c r="R15"/>
  <c r="Q15"/>
  <c r="P15"/>
  <c r="O15"/>
  <c r="N15"/>
  <c r="M15"/>
  <c r="L15"/>
  <c r="K15"/>
  <c r="J15"/>
  <c r="I15"/>
  <c r="S14"/>
  <c r="R14"/>
  <c r="Q14"/>
  <c r="P14"/>
  <c r="O14"/>
  <c r="N14"/>
  <c r="M14"/>
  <c r="L14"/>
  <c r="K14"/>
  <c r="J14"/>
  <c r="I14"/>
  <c r="S13"/>
  <c r="R13"/>
  <c r="Q13"/>
  <c r="P13"/>
  <c r="O13"/>
  <c r="N13"/>
  <c r="M13"/>
  <c r="L13"/>
  <c r="K13"/>
  <c r="J13"/>
  <c r="I13"/>
  <c r="H18"/>
  <c r="H19" s="1"/>
  <c r="H17"/>
  <c r="H16"/>
  <c r="H15"/>
  <c r="H14"/>
  <c r="H13"/>
  <c r="S12"/>
  <c r="R12"/>
  <c r="Q12"/>
  <c r="P12"/>
  <c r="O12"/>
  <c r="N12"/>
  <c r="M12"/>
  <c r="L12"/>
  <c r="K12"/>
  <c r="J12"/>
  <c r="I12"/>
  <c r="H12"/>
  <c r="K69"/>
  <c r="K71" s="1"/>
  <c r="M69"/>
  <c r="M71" s="1"/>
  <c r="L68"/>
  <c r="J69"/>
  <c r="J71" s="1"/>
  <c r="I69"/>
  <c r="I71" s="1"/>
  <c r="H68"/>
  <c r="M66"/>
  <c r="L66"/>
  <c r="K66"/>
  <c r="K68" s="1"/>
  <c r="J66"/>
  <c r="I66"/>
  <c r="H66"/>
  <c r="G64"/>
  <c r="G65" s="1"/>
  <c r="G63"/>
  <c r="G62"/>
  <c r="G61"/>
  <c r="G60"/>
  <c r="G59"/>
  <c r="G58"/>
  <c r="M47"/>
  <c r="M49" s="1"/>
  <c r="J47"/>
  <c r="J49" s="1"/>
  <c r="I47"/>
  <c r="I49" s="1"/>
  <c r="M44"/>
  <c r="M20" s="1"/>
  <c r="L44"/>
  <c r="K44"/>
  <c r="K20" s="1"/>
  <c r="J44"/>
  <c r="J20" s="1"/>
  <c r="I44"/>
  <c r="I20" s="1"/>
  <c r="H44"/>
  <c r="H20" s="1"/>
  <c r="G42"/>
  <c r="G43" s="1"/>
  <c r="G41"/>
  <c r="G40"/>
  <c r="G39"/>
  <c r="G38"/>
  <c r="G37"/>
  <c r="G36"/>
  <c r="N54" i="10"/>
  <c r="M54"/>
  <c r="L54"/>
  <c r="K54"/>
  <c r="Q51"/>
  <c r="P51"/>
  <c r="O51"/>
  <c r="L51"/>
  <c r="K51"/>
  <c r="K52" s="1"/>
  <c r="Q50"/>
  <c r="P50"/>
  <c r="O50"/>
  <c r="N50"/>
  <c r="L50"/>
  <c r="K50"/>
  <c r="M49"/>
  <c r="M51" s="1"/>
  <c r="M52" s="1"/>
  <c r="Q48"/>
  <c r="P48"/>
  <c r="O48"/>
  <c r="M48"/>
  <c r="L48"/>
  <c r="K48"/>
  <c r="N47"/>
  <c r="N51" s="1"/>
  <c r="N52" s="1"/>
  <c r="Q46"/>
  <c r="P46"/>
  <c r="O46"/>
  <c r="N46"/>
  <c r="M46"/>
  <c r="L46"/>
  <c r="K46"/>
  <c r="J45"/>
  <c r="J44"/>
  <c r="N38"/>
  <c r="M38"/>
  <c r="L38"/>
  <c r="K38"/>
  <c r="Q35"/>
  <c r="P35"/>
  <c r="O35"/>
  <c r="N35"/>
  <c r="N36" s="1"/>
  <c r="M35"/>
  <c r="M36" s="1"/>
  <c r="L35"/>
  <c r="L36" s="1"/>
  <c r="K35"/>
  <c r="Q34"/>
  <c r="P34"/>
  <c r="O34"/>
  <c r="N34"/>
  <c r="M34"/>
  <c r="L34"/>
  <c r="K34"/>
  <c r="J33"/>
  <c r="Q32"/>
  <c r="P32"/>
  <c r="O32"/>
  <c r="N32"/>
  <c r="M32"/>
  <c r="L32"/>
  <c r="K32"/>
  <c r="J31"/>
  <c r="Q30"/>
  <c r="P30"/>
  <c r="O30"/>
  <c r="N30"/>
  <c r="M30"/>
  <c r="L30"/>
  <c r="K30"/>
  <c r="J29"/>
  <c r="J28"/>
  <c r="Q15"/>
  <c r="P15"/>
  <c r="O15"/>
  <c r="N15"/>
  <c r="L15"/>
  <c r="K15"/>
  <c r="Q13"/>
  <c r="P13"/>
  <c r="O13"/>
  <c r="M13"/>
  <c r="L13"/>
  <c r="K13"/>
  <c r="Q11"/>
  <c r="P11"/>
  <c r="O11"/>
  <c r="N11"/>
  <c r="M11"/>
  <c r="L11"/>
  <c r="K11"/>
  <c r="Q10"/>
  <c r="Q20" s="1"/>
  <c r="P10"/>
  <c r="P16" s="1"/>
  <c r="O10"/>
  <c r="O16" s="1"/>
  <c r="N10"/>
  <c r="N16" s="1"/>
  <c r="M10"/>
  <c r="M20" s="1"/>
  <c r="L10"/>
  <c r="L20" s="1"/>
  <c r="K10"/>
  <c r="K16" s="1"/>
  <c r="N53" i="11"/>
  <c r="M53"/>
  <c r="L53"/>
  <c r="K53"/>
  <c r="Q50"/>
  <c r="P50"/>
  <c r="O50"/>
  <c r="L50"/>
  <c r="L51" s="1"/>
  <c r="K50"/>
  <c r="K51" s="1"/>
  <c r="Q49"/>
  <c r="P49"/>
  <c r="O49"/>
  <c r="N49"/>
  <c r="L49"/>
  <c r="K49"/>
  <c r="M48"/>
  <c r="J48" s="1"/>
  <c r="Q47"/>
  <c r="P47"/>
  <c r="O47"/>
  <c r="M47"/>
  <c r="L47"/>
  <c r="K47"/>
  <c r="J46"/>
  <c r="Q45"/>
  <c r="P45"/>
  <c r="O45"/>
  <c r="N45"/>
  <c r="M45"/>
  <c r="L45"/>
  <c r="K45"/>
  <c r="J44"/>
  <c r="J43"/>
  <c r="J53" s="1"/>
  <c r="N37"/>
  <c r="M37"/>
  <c r="L37"/>
  <c r="K37"/>
  <c r="Q34"/>
  <c r="P34"/>
  <c r="O34"/>
  <c r="N34"/>
  <c r="N35" s="1"/>
  <c r="M34"/>
  <c r="M35" s="1"/>
  <c r="L34"/>
  <c r="L35" s="1"/>
  <c r="K34"/>
  <c r="K35" s="1"/>
  <c r="Q33"/>
  <c r="P33"/>
  <c r="O33"/>
  <c r="N33"/>
  <c r="M33"/>
  <c r="L33"/>
  <c r="K33"/>
  <c r="J32"/>
  <c r="Q31"/>
  <c r="P31"/>
  <c r="O31"/>
  <c r="N31"/>
  <c r="M31"/>
  <c r="L31"/>
  <c r="K31"/>
  <c r="J30"/>
  <c r="Q29"/>
  <c r="P29"/>
  <c r="O29"/>
  <c r="N29"/>
  <c r="M29"/>
  <c r="L29"/>
  <c r="K29"/>
  <c r="J28"/>
  <c r="J27"/>
  <c r="J37" s="1"/>
  <c r="Q15"/>
  <c r="P15"/>
  <c r="O15"/>
  <c r="N15"/>
  <c r="L15"/>
  <c r="K15"/>
  <c r="Q13"/>
  <c r="P13"/>
  <c r="O13"/>
  <c r="M13"/>
  <c r="L13"/>
  <c r="K13"/>
  <c r="Q11"/>
  <c r="P11"/>
  <c r="O11"/>
  <c r="N11"/>
  <c r="M11"/>
  <c r="L11"/>
  <c r="K11"/>
  <c r="Q10"/>
  <c r="Q16" s="1"/>
  <c r="P10"/>
  <c r="P16" s="1"/>
  <c r="O10"/>
  <c r="O20" s="1"/>
  <c r="N10"/>
  <c r="N20" s="1"/>
  <c r="M10"/>
  <c r="M20" s="1"/>
  <c r="L10"/>
  <c r="L16" s="1"/>
  <c r="K10"/>
  <c r="K20" s="1"/>
  <c r="G14" i="16" l="1"/>
  <c r="G47"/>
  <c r="G49" s="1"/>
  <c r="M22"/>
  <c r="G68"/>
  <c r="I22"/>
  <c r="H22"/>
  <c r="L22"/>
  <c r="J20"/>
  <c r="J22" s="1"/>
  <c r="N20"/>
  <c r="N22" s="1"/>
  <c r="R20"/>
  <c r="R22" s="1"/>
  <c r="G44"/>
  <c r="J47"/>
  <c r="J49" s="1"/>
  <c r="G18"/>
  <c r="G19" s="1"/>
  <c r="I47"/>
  <c r="I49" s="1"/>
  <c r="M47"/>
  <c r="M49" s="1"/>
  <c r="G66"/>
  <c r="G13"/>
  <c r="G23" s="1"/>
  <c r="G25" s="1"/>
  <c r="G21"/>
  <c r="K23"/>
  <c r="K25" s="1"/>
  <c r="O23"/>
  <c r="O25" s="1"/>
  <c r="S23"/>
  <c r="S25" s="1"/>
  <c r="I46"/>
  <c r="G46" s="1"/>
  <c r="H47"/>
  <c r="H49" s="1"/>
  <c r="I20"/>
  <c r="J19" i="6"/>
  <c r="Q23"/>
  <c r="Q25" s="1"/>
  <c r="I20"/>
  <c r="Q20"/>
  <c r="Q22" s="1"/>
  <c r="K20"/>
  <c r="O20"/>
  <c r="O22" s="1"/>
  <c r="S23"/>
  <c r="S25" s="1"/>
  <c r="P20"/>
  <c r="P22" s="1"/>
  <c r="J20"/>
  <c r="N20"/>
  <c r="N22" s="1"/>
  <c r="R20"/>
  <c r="R22" s="1"/>
  <c r="O23"/>
  <c r="O25" s="1"/>
  <c r="S20"/>
  <c r="S22" s="1"/>
  <c r="N23"/>
  <c r="N25" s="1"/>
  <c r="R23"/>
  <c r="R25" s="1"/>
  <c r="G65"/>
  <c r="G66"/>
  <c r="H68"/>
  <c r="L68"/>
  <c r="G67"/>
  <c r="G69" s="1"/>
  <c r="G71" s="1"/>
  <c r="J68"/>
  <c r="I68"/>
  <c r="M68"/>
  <c r="H69"/>
  <c r="H71" s="1"/>
  <c r="L69"/>
  <c r="L71" s="1"/>
  <c r="J69"/>
  <c r="J71" s="1"/>
  <c r="I69"/>
  <c r="I71" s="1"/>
  <c r="H46"/>
  <c r="L46"/>
  <c r="G45"/>
  <c r="G47" s="1"/>
  <c r="G49" s="1"/>
  <c r="J46"/>
  <c r="I46"/>
  <c r="M46"/>
  <c r="H47"/>
  <c r="H49" s="1"/>
  <c r="L47"/>
  <c r="L49" s="1"/>
  <c r="G44"/>
  <c r="I47"/>
  <c r="I49" s="1"/>
  <c r="P23" i="13"/>
  <c r="P25" s="1"/>
  <c r="J22"/>
  <c r="O23"/>
  <c r="O25" s="1"/>
  <c r="G47"/>
  <c r="G49" s="1"/>
  <c r="G69"/>
  <c r="G71" s="1"/>
  <c r="J23"/>
  <c r="J25" s="1"/>
  <c r="N23"/>
  <c r="N25" s="1"/>
  <c r="R23"/>
  <c r="R25" s="1"/>
  <c r="G13"/>
  <c r="I19"/>
  <c r="M19"/>
  <c r="L20"/>
  <c r="L22" s="1"/>
  <c r="H22"/>
  <c r="J20"/>
  <c r="N20"/>
  <c r="R20"/>
  <c r="L23"/>
  <c r="L25" s="1"/>
  <c r="K19"/>
  <c r="K23"/>
  <c r="K25" s="1"/>
  <c r="S23"/>
  <c r="S25" s="1"/>
  <c r="G17"/>
  <c r="J19"/>
  <c r="I23"/>
  <c r="I25" s="1"/>
  <c r="M23"/>
  <c r="M25" s="1"/>
  <c r="Q23"/>
  <c r="Q25" s="1"/>
  <c r="G14"/>
  <c r="K20"/>
  <c r="K22" s="1"/>
  <c r="S20"/>
  <c r="G65"/>
  <c r="G18"/>
  <c r="G19" s="1"/>
  <c r="I20"/>
  <c r="M20"/>
  <c r="Q20"/>
  <c r="J46"/>
  <c r="N46"/>
  <c r="R46"/>
  <c r="G66"/>
  <c r="G68" s="1"/>
  <c r="H23"/>
  <c r="H25" s="1"/>
  <c r="G21"/>
  <c r="G12" i="12"/>
  <c r="G16"/>
  <c r="L19"/>
  <c r="K20"/>
  <c r="S20"/>
  <c r="K68"/>
  <c r="S68"/>
  <c r="G43"/>
  <c r="N23"/>
  <c r="N25" s="1"/>
  <c r="I19"/>
  <c r="G21"/>
  <c r="I23"/>
  <c r="I25" s="1"/>
  <c r="M23"/>
  <c r="M25" s="1"/>
  <c r="Q23"/>
  <c r="Q25" s="1"/>
  <c r="G13"/>
  <c r="G18"/>
  <c r="H19"/>
  <c r="K22"/>
  <c r="G44"/>
  <c r="G46" s="1"/>
  <c r="J19"/>
  <c r="J23"/>
  <c r="J25" s="1"/>
  <c r="R23"/>
  <c r="R25" s="1"/>
  <c r="G17"/>
  <c r="M19"/>
  <c r="G69"/>
  <c r="G71" s="1"/>
  <c r="G14"/>
  <c r="G15"/>
  <c r="L23"/>
  <c r="L25" s="1"/>
  <c r="P23"/>
  <c r="P25" s="1"/>
  <c r="G47"/>
  <c r="G49" s="1"/>
  <c r="G65"/>
  <c r="J20"/>
  <c r="J22" s="1"/>
  <c r="R20"/>
  <c r="I20"/>
  <c r="I22" s="1"/>
  <c r="M20"/>
  <c r="Q20"/>
  <c r="N46"/>
  <c r="G66"/>
  <c r="G68" s="1"/>
  <c r="H23"/>
  <c r="H25" s="1"/>
  <c r="H20"/>
  <c r="L20"/>
  <c r="L22" s="1"/>
  <c r="P20"/>
  <c r="Q23" i="2"/>
  <c r="Q25" s="1"/>
  <c r="P23"/>
  <c r="P25" s="1"/>
  <c r="N20"/>
  <c r="K19"/>
  <c r="P20"/>
  <c r="O23"/>
  <c r="O25" s="1"/>
  <c r="S23"/>
  <c r="S25" s="1"/>
  <c r="P68"/>
  <c r="S20"/>
  <c r="N23"/>
  <c r="N25" s="1"/>
  <c r="R23"/>
  <c r="R25" s="1"/>
  <c r="O20"/>
  <c r="R20"/>
  <c r="L20"/>
  <c r="O22"/>
  <c r="S22"/>
  <c r="Q20"/>
  <c r="L46"/>
  <c r="H46"/>
  <c r="H69"/>
  <c r="H71" s="1"/>
  <c r="K46"/>
  <c r="G66"/>
  <c r="L69"/>
  <c r="L71" s="1"/>
  <c r="J68"/>
  <c r="I68"/>
  <c r="M68"/>
  <c r="G67"/>
  <c r="G71" s="1"/>
  <c r="K47"/>
  <c r="K49" s="1"/>
  <c r="L47"/>
  <c r="L49" s="1"/>
  <c r="I46"/>
  <c r="H47"/>
  <c r="H49" s="1"/>
  <c r="M46"/>
  <c r="J46"/>
  <c r="G45"/>
  <c r="G47" s="1"/>
  <c r="G49" s="1"/>
  <c r="K17" i="10"/>
  <c r="O17"/>
  <c r="J34"/>
  <c r="M15"/>
  <c r="J15" s="1"/>
  <c r="J49"/>
  <c r="J50" s="1"/>
  <c r="L17"/>
  <c r="L18" s="1"/>
  <c r="P17"/>
  <c r="J30"/>
  <c r="J32"/>
  <c r="J35"/>
  <c r="J36" s="1"/>
  <c r="N48"/>
  <c r="L16"/>
  <c r="J11"/>
  <c r="Q17"/>
  <c r="N13"/>
  <c r="N17" s="1"/>
  <c r="P20"/>
  <c r="K18"/>
  <c r="J51"/>
  <c r="J52" s="1"/>
  <c r="Q12"/>
  <c r="M14"/>
  <c r="L52"/>
  <c r="L12"/>
  <c r="P12"/>
  <c r="L14"/>
  <c r="P14"/>
  <c r="K20"/>
  <c r="O20"/>
  <c r="K36"/>
  <c r="J38"/>
  <c r="J54"/>
  <c r="M12"/>
  <c r="Q14"/>
  <c r="Q16"/>
  <c r="K12"/>
  <c r="O12"/>
  <c r="K14"/>
  <c r="O14"/>
  <c r="N20"/>
  <c r="J46"/>
  <c r="J47"/>
  <c r="J48" s="1"/>
  <c r="M17"/>
  <c r="M18" s="1"/>
  <c r="J10"/>
  <c r="N12"/>
  <c r="M50"/>
  <c r="J45" i="11"/>
  <c r="J49"/>
  <c r="L20"/>
  <c r="Q17"/>
  <c r="P20"/>
  <c r="J34"/>
  <c r="J35" s="1"/>
  <c r="Q20"/>
  <c r="L17"/>
  <c r="L18" s="1"/>
  <c r="P17"/>
  <c r="N16"/>
  <c r="J11"/>
  <c r="O17"/>
  <c r="N47"/>
  <c r="N13"/>
  <c r="J13" s="1"/>
  <c r="N50"/>
  <c r="N51" s="1"/>
  <c r="K12"/>
  <c r="O12"/>
  <c r="K14"/>
  <c r="O14"/>
  <c r="K16"/>
  <c r="O16"/>
  <c r="K17"/>
  <c r="J33"/>
  <c r="J10"/>
  <c r="N12"/>
  <c r="N14"/>
  <c r="J31"/>
  <c r="M49"/>
  <c r="M50"/>
  <c r="M12"/>
  <c r="Q12"/>
  <c r="M14"/>
  <c r="Q14"/>
  <c r="M15"/>
  <c r="J15" s="1"/>
  <c r="J29"/>
  <c r="J47"/>
  <c r="L12"/>
  <c r="P12"/>
  <c r="L14"/>
  <c r="P14"/>
  <c r="G22" i="16" l="1"/>
  <c r="G20"/>
  <c r="G68" i="6"/>
  <c r="G46"/>
  <c r="G23" i="13"/>
  <c r="G25" s="1"/>
  <c r="I22"/>
  <c r="G20"/>
  <c r="G22" s="1"/>
  <c r="G23" i="12"/>
  <c r="G25" s="1"/>
  <c r="G19"/>
  <c r="H22"/>
  <c r="G20"/>
  <c r="G22" s="1"/>
  <c r="M16" i="10"/>
  <c r="N14"/>
  <c r="N18"/>
  <c r="J17"/>
  <c r="J18" s="1"/>
  <c r="J13"/>
  <c r="J14" s="1"/>
  <c r="J16"/>
  <c r="J12"/>
  <c r="J20"/>
  <c r="N17" i="11"/>
  <c r="N18" s="1"/>
  <c r="M16"/>
  <c r="J16"/>
  <c r="J14"/>
  <c r="J12"/>
  <c r="J20"/>
  <c r="M51"/>
  <c r="J50"/>
  <c r="J51" s="1"/>
  <c r="K18"/>
  <c r="M17"/>
  <c r="M18" s="1"/>
  <c r="J17" l="1"/>
  <c r="J18" s="1"/>
  <c r="N11" i="7" l="1"/>
  <c r="M11"/>
  <c r="K11"/>
  <c r="L11" s="1"/>
  <c r="N10"/>
  <c r="M10"/>
  <c r="K10"/>
  <c r="L10" s="1"/>
  <c r="A10"/>
  <c r="N9"/>
  <c r="M9"/>
  <c r="L9" s="1"/>
  <c r="K9"/>
  <c r="L63" i="5"/>
  <c r="K63"/>
  <c r="J63"/>
  <c r="I63"/>
  <c r="H63"/>
  <c r="L61"/>
  <c r="K61"/>
  <c r="J61"/>
  <c r="I61" l="1"/>
  <c r="H61"/>
  <c r="G61"/>
  <c r="L60"/>
  <c r="K60"/>
  <c r="J60"/>
  <c r="I60"/>
  <c r="H60"/>
  <c r="G60"/>
  <c r="G59"/>
  <c r="L58"/>
  <c r="K58"/>
  <c r="J58"/>
  <c r="I58" s="1"/>
  <c r="H58" s="1"/>
  <c r="G58" s="1"/>
  <c r="L57"/>
  <c r="K57"/>
  <c r="J57"/>
  <c r="I57"/>
  <c r="H57"/>
  <c r="G57"/>
  <c r="G56"/>
  <c r="G55"/>
  <c r="G54"/>
  <c r="I53"/>
  <c r="H53"/>
  <c r="G53"/>
  <c r="G52"/>
  <c r="L51"/>
  <c r="K51"/>
  <c r="J51" s="1"/>
  <c r="I51"/>
  <c r="H51"/>
  <c r="G51"/>
  <c r="G50"/>
  <c r="K43"/>
  <c r="I43"/>
  <c r="G43"/>
  <c r="L41" s="1"/>
  <c r="K41" l="1"/>
  <c r="J41" s="1"/>
  <c r="I41"/>
  <c r="H41" s="1"/>
  <c r="G41"/>
  <c r="L40"/>
  <c r="K40"/>
  <c r="J40"/>
  <c r="I40"/>
  <c r="H40"/>
  <c r="G40"/>
  <c r="L39"/>
  <c r="K39"/>
  <c r="J39" l="1"/>
  <c r="H39"/>
  <c r="L38"/>
  <c r="K38"/>
  <c r="J38"/>
  <c r="H38"/>
  <c r="L37"/>
  <c r="K37"/>
  <c r="J37"/>
  <c r="H37"/>
  <c r="L36"/>
  <c r="K36"/>
  <c r="J36"/>
  <c r="H36"/>
  <c r="L35"/>
  <c r="K35"/>
  <c r="J35"/>
  <c r="H35"/>
  <c r="L34"/>
  <c r="K34"/>
  <c r="J34"/>
  <c r="H34"/>
  <c r="L33"/>
  <c r="K33"/>
  <c r="J33"/>
  <c r="H33"/>
  <c r="K32"/>
  <c r="I32"/>
  <c r="G32"/>
  <c r="L25" s="1"/>
  <c r="K25" s="1"/>
  <c r="J25" s="1"/>
  <c r="I25" s="1"/>
  <c r="H25"/>
  <c r="G25" s="1"/>
  <c r="L23"/>
  <c r="K23"/>
  <c r="J23"/>
  <c r="I23"/>
  <c r="H23" s="1"/>
  <c r="G23"/>
  <c r="L22" s="1"/>
  <c r="K22" s="1"/>
  <c r="J22" s="1"/>
  <c r="I22" s="1"/>
  <c r="H22" s="1"/>
  <c r="G22" s="1"/>
  <c r="G21"/>
  <c r="L20"/>
  <c r="K20"/>
  <c r="J20"/>
  <c r="I20"/>
  <c r="H20"/>
  <c r="G20"/>
  <c r="G19"/>
  <c r="L18"/>
  <c r="K18"/>
  <c r="J18"/>
  <c r="I18"/>
  <c r="H18"/>
  <c r="G18"/>
  <c r="G17"/>
  <c r="G16"/>
  <c r="I15"/>
  <c r="G15" s="1"/>
  <c r="I14"/>
  <c r="H14"/>
  <c r="G14"/>
  <c r="G13"/>
  <c r="G12"/>
  <c r="G11"/>
  <c r="A9" i="9"/>
  <c r="M21" i="6" l="1"/>
  <c r="L21"/>
  <c r="L23" s="1"/>
  <c r="K21"/>
  <c r="J21"/>
  <c r="I21"/>
  <c r="H21"/>
  <c r="H20"/>
  <c r="G20" s="1"/>
  <c r="G18"/>
  <c r="G17"/>
  <c r="G16"/>
  <c r="G15"/>
  <c r="G14"/>
  <c r="G13"/>
  <c r="G12"/>
  <c r="G19" l="1"/>
  <c r="K23"/>
  <c r="K25" s="1"/>
  <c r="K22"/>
  <c r="J23"/>
  <c r="J22"/>
  <c r="G21"/>
  <c r="I23"/>
  <c r="I22"/>
  <c r="H22" s="1"/>
  <c r="M23"/>
  <c r="M25" s="1"/>
  <c r="L25" s="1"/>
  <c r="M22"/>
  <c r="L22" s="1"/>
  <c r="L23" i="2"/>
  <c r="H22"/>
  <c r="G18"/>
  <c r="G19" s="1"/>
  <c r="G17"/>
  <c r="G16"/>
  <c r="G15"/>
  <c r="G14"/>
  <c r="G13"/>
  <c r="G12"/>
  <c r="N62" i="1"/>
  <c r="M62"/>
  <c r="L62"/>
  <c r="K62"/>
  <c r="J62"/>
  <c r="Q59"/>
  <c r="P59"/>
  <c r="O59"/>
  <c r="N59"/>
  <c r="N60" s="1"/>
  <c r="M59"/>
  <c r="L59"/>
  <c r="L60" s="1"/>
  <c r="K59"/>
  <c r="K60" s="1"/>
  <c r="Q58"/>
  <c r="P58"/>
  <c r="O58"/>
  <c r="N58"/>
  <c r="M58"/>
  <c r="L58"/>
  <c r="K58"/>
  <c r="J57"/>
  <c r="J58" s="1"/>
  <c r="Q56"/>
  <c r="P56"/>
  <c r="O56"/>
  <c r="N56"/>
  <c r="M56"/>
  <c r="L56"/>
  <c r="K56"/>
  <c r="J55"/>
  <c r="J56" s="1"/>
  <c r="Q54"/>
  <c r="P54"/>
  <c r="O54"/>
  <c r="N54"/>
  <c r="M54"/>
  <c r="L54"/>
  <c r="K54"/>
  <c r="J54"/>
  <c r="J53"/>
  <c r="J52"/>
  <c r="N41"/>
  <c r="M41"/>
  <c r="L41"/>
  <c r="K41"/>
  <c r="J41"/>
  <c r="N39"/>
  <c r="M39"/>
  <c r="L39"/>
  <c r="K39"/>
  <c r="J39" s="1"/>
  <c r="Q38"/>
  <c r="P38"/>
  <c r="O38"/>
  <c r="N38"/>
  <c r="M38"/>
  <c r="L38"/>
  <c r="K38"/>
  <c r="J38"/>
  <c r="Q37"/>
  <c r="P37"/>
  <c r="O37"/>
  <c r="N37"/>
  <c r="M37"/>
  <c r="L37"/>
  <c r="K37"/>
  <c r="J37"/>
  <c r="J36"/>
  <c r="Q35"/>
  <c r="P35"/>
  <c r="O35"/>
  <c r="N35"/>
  <c r="M35"/>
  <c r="L35"/>
  <c r="K35"/>
  <c r="J35"/>
  <c r="J34"/>
  <c r="Q33"/>
  <c r="P33"/>
  <c r="O33"/>
  <c r="N33"/>
  <c r="M33"/>
  <c r="L33"/>
  <c r="K33"/>
  <c r="J33"/>
  <c r="J32"/>
  <c r="J31"/>
  <c r="Q20"/>
  <c r="P20"/>
  <c r="O20"/>
  <c r="N20"/>
  <c r="M20" s="1"/>
  <c r="L20"/>
  <c r="K20"/>
  <c r="J20"/>
  <c r="Q17"/>
  <c r="P17" s="1"/>
  <c r="O17" s="1"/>
  <c r="N17" s="1"/>
  <c r="N18" s="1"/>
  <c r="Q16"/>
  <c r="P16"/>
  <c r="O16"/>
  <c r="N16"/>
  <c r="M16"/>
  <c r="L16"/>
  <c r="K16"/>
  <c r="Q15"/>
  <c r="P15"/>
  <c r="O15"/>
  <c r="N15"/>
  <c r="M15" s="1"/>
  <c r="L15"/>
  <c r="K15"/>
  <c r="J15"/>
  <c r="J16" s="1"/>
  <c r="Q14"/>
  <c r="P14" s="1"/>
  <c r="O14" s="1"/>
  <c r="N14"/>
  <c r="M14"/>
  <c r="L14"/>
  <c r="Q13"/>
  <c r="P13"/>
  <c r="O13"/>
  <c r="N13" s="1"/>
  <c r="L13"/>
  <c r="K14"/>
  <c r="P12"/>
  <c r="O12"/>
  <c r="N12"/>
  <c r="M12"/>
  <c r="L12"/>
  <c r="K12"/>
  <c r="J12"/>
  <c r="Q11"/>
  <c r="P11"/>
  <c r="O11"/>
  <c r="N11"/>
  <c r="M11"/>
  <c r="L11"/>
  <c r="K11"/>
  <c r="J11"/>
  <c r="Q10"/>
  <c r="P10"/>
  <c r="O10"/>
  <c r="N10"/>
  <c r="M10"/>
  <c r="L10"/>
  <c r="K10"/>
  <c r="J10"/>
  <c r="M60" l="1"/>
  <c r="M17"/>
  <c r="M18" s="1"/>
  <c r="L17"/>
  <c r="L18" s="1"/>
  <c r="K17"/>
  <c r="J59"/>
  <c r="J60" s="1"/>
  <c r="J13"/>
  <c r="J25" i="6"/>
  <c r="I25" s="1"/>
  <c r="H25" s="1"/>
  <c r="G25"/>
  <c r="G22"/>
  <c r="G20" i="2"/>
  <c r="K23"/>
  <c r="L25"/>
  <c r="G21"/>
  <c r="H23"/>
  <c r="Q12" i="1" l="1"/>
  <c r="J14"/>
  <c r="J17"/>
  <c r="K18"/>
  <c r="G23" i="2"/>
  <c r="H25"/>
  <c r="J23"/>
  <c r="K25"/>
  <c r="J18" i="1" l="1"/>
  <c r="I23" i="2"/>
  <c r="I25" s="1"/>
  <c r="J25"/>
  <c r="L22"/>
  <c r="K22" s="1"/>
  <c r="J22" s="1"/>
  <c r="I22" s="1"/>
  <c r="G25"/>
  <c r="M23" s="1"/>
  <c r="M25" s="1"/>
</calcChain>
</file>

<file path=xl/sharedStrings.xml><?xml version="1.0" encoding="utf-8"?>
<sst xmlns="http://schemas.openxmlformats.org/spreadsheetml/2006/main" count="1783" uniqueCount="262">
  <si>
    <t xml:space="preserve">Ель </t>
  </si>
  <si>
    <t>Берёза</t>
  </si>
  <si>
    <t>Осина</t>
  </si>
  <si>
    <t>Сосна</t>
  </si>
  <si>
    <t>Наименование показателя</t>
  </si>
  <si>
    <t>ВСЕГО</t>
  </si>
  <si>
    <t>%</t>
  </si>
  <si>
    <t>Пиловочник</t>
  </si>
  <si>
    <t xml:space="preserve"> Ель </t>
  </si>
  <si>
    <t>Расход</t>
  </si>
  <si>
    <t>Приход</t>
  </si>
  <si>
    <t>Отгрузка</t>
  </si>
  <si>
    <t>Приёмка</t>
  </si>
  <si>
    <t>Отклонение %</t>
  </si>
  <si>
    <t>Расчетный</t>
  </si>
  <si>
    <t>1.</t>
  </si>
  <si>
    <t>Фактический</t>
  </si>
  <si>
    <t>2.</t>
  </si>
  <si>
    <t>3.</t>
  </si>
  <si>
    <t>4.</t>
  </si>
  <si>
    <t>5.</t>
  </si>
  <si>
    <t>6.</t>
  </si>
  <si>
    <t>7.</t>
  </si>
  <si>
    <t>8.</t>
  </si>
  <si>
    <t>9.</t>
  </si>
  <si>
    <t>10.</t>
  </si>
  <si>
    <t>11.</t>
  </si>
  <si>
    <t>12.</t>
  </si>
  <si>
    <t>13.</t>
  </si>
  <si>
    <t>14.</t>
  </si>
  <si>
    <t>NN</t>
  </si>
  <si>
    <t>Вывозка: Отгрузка  и  приёмка на складе назначения, м³</t>
  </si>
  <si>
    <t>Норма дисбаланса, ±</t>
  </si>
  <si>
    <t>Остаток на 01.01 отчетного года, м³</t>
  </si>
  <si>
    <t>Заготовка (приход), м³</t>
  </si>
  <si>
    <t>Остаток  на 31.12 отчетного года, м³</t>
  </si>
  <si>
    <t>Дисбаланс, м³</t>
  </si>
  <si>
    <t>м³</t>
  </si>
  <si>
    <t>год</t>
  </si>
  <si>
    <t>Поставщик сортиментов</t>
  </si>
  <si>
    <t>ИП Иванов А.Н.</t>
  </si>
  <si>
    <t>771234567890</t>
  </si>
  <si>
    <t xml:space="preserve">Наименование </t>
  </si>
  <si>
    <t>ИНН</t>
  </si>
  <si>
    <t>Сведения о покупателе</t>
  </si>
  <si>
    <t>Объём сортимента, м³</t>
  </si>
  <si>
    <t>Наимено-вание</t>
  </si>
  <si>
    <t>Порода</t>
  </si>
  <si>
    <t>Краткое 
наименование</t>
  </si>
  <si>
    <t>Отгрузка поставщи-ком</t>
  </si>
  <si>
    <t>Приёмка покупате-лем</t>
  </si>
  <si>
    <t>Отклонение</t>
  </si>
  <si>
    <t xml:space="preserve"> м³ </t>
  </si>
  <si>
    <t xml:space="preserve"> % </t>
  </si>
  <si>
    <t xml:space="preserve"> %  ± </t>
  </si>
  <si>
    <t>м³  ±</t>
  </si>
  <si>
    <t>ООО "Леспром"</t>
  </si>
  <si>
    <t>36-2014</t>
  </si>
  <si>
    <t>Ель</t>
  </si>
  <si>
    <t xml:space="preserve"> 4/2016</t>
  </si>
  <si>
    <t>…</t>
  </si>
  <si>
    <t>Сортимент</t>
  </si>
  <si>
    <t>Номер договора</t>
  </si>
  <si>
    <t xml:space="preserve">Показатели отклонений 
объёма по приёмке  
от объёма по отгрузке  </t>
  </si>
  <si>
    <t>Норма 
отклонения</t>
  </si>
  <si>
    <t>Показатель</t>
  </si>
  <si>
    <t xml:space="preserve">Объёмы, м³ / % </t>
  </si>
  <si>
    <t xml:space="preserve">Пиловочник </t>
  </si>
  <si>
    <t>Производство топлива для собственных нужд</t>
  </si>
  <si>
    <t>Распыл</t>
  </si>
  <si>
    <t xml:space="preserve">Производство пиломатериалов, всего </t>
  </si>
  <si>
    <t>Производство щепы</t>
  </si>
  <si>
    <t>Производство опилок</t>
  </si>
  <si>
    <t xml:space="preserve">Производство горбыля и реек </t>
  </si>
  <si>
    <t>Норма дисбаланса,  ±</t>
  </si>
  <si>
    <t>Норма достоверности учёта заявленного объёма,  %      ±</t>
  </si>
  <si>
    <t>Общий объём по учёту, м³</t>
  </si>
  <si>
    <t>Дисбаланс [10]=[9]-[1]</t>
  </si>
  <si>
    <t>ВХОД: Подача пиловочника на переработку</t>
  </si>
  <si>
    <t xml:space="preserve">ВЫХОД: Сумма объемов продукции и потерь (2-8) </t>
  </si>
  <si>
    <t xml:space="preserve"> -</t>
  </si>
  <si>
    <t>Усушка (с учётом влажности продукции)</t>
  </si>
  <si>
    <t>Раздел 1.1:  БАЛАНС ДРЕВЕСИНЫ "ОТВОД - ЗАГОТОВКА" ПО ЛЕСОПОЛЬЗОВАТЕЛЮ</t>
  </si>
  <si>
    <t>году</t>
  </si>
  <si>
    <t>Лесопользователь</t>
  </si>
  <si>
    <t xml:space="preserve">ИП Иванов А.Н. </t>
  </si>
  <si>
    <t>Значение показателя (всего и для отдельных пород)</t>
  </si>
  <si>
    <t>Общие сведения о договоре аренды лесного участка</t>
  </si>
  <si>
    <t xml:space="preserve"> 21.12.2010</t>
  </si>
  <si>
    <t xml:space="preserve">Арендодатель - орган управления лесами </t>
  </si>
  <si>
    <t>По каждой декларации указать: Номер декларации (при наличии), дата оформления,  срок начала - окончания заготовки древесины.</t>
  </si>
  <si>
    <t>Договор  2.1</t>
  </si>
  <si>
    <t xml:space="preserve">Сведения о лесных декларациях, по которым в отчётном году закончена заготовка древесины </t>
  </si>
  <si>
    <t xml:space="preserve"> № 24-2010</t>
  </si>
  <si>
    <t>дата оформления</t>
  </si>
  <si>
    <t>Договор  2.2</t>
  </si>
  <si>
    <t>Примечание: Для оформления сведений следующих договоров аренды копировать вниз  и заполнять форму договора 2.1  (с уточнением формул таблицы раздела 1)</t>
  </si>
  <si>
    <t xml:space="preserve">Продавец - орган управления лесами </t>
  </si>
  <si>
    <t>Общие сведения о договоре купли-продажи лесных насаждений</t>
  </si>
  <si>
    <t>Договор  3.2</t>
  </si>
  <si>
    <t>Договор  3.1</t>
  </si>
  <si>
    <t>Основные термины
 и определения:</t>
  </si>
  <si>
    <t xml:space="preserve">1. Лесопользователь - арендатор по договору аренды лесного участка, покупатель по договору купли продажи лесных насаждений или участник другого договора, по которому ей предоставлено право заготовки древесины на определённых лесных участках.  
2. Разрешительный документ - Лесная декларация договора аренды лесных участков, договор купли продажи лесных насаждений или другой договор, предусматривающих заготовку древесины на определённых лесных участках .
3. Объём древесины  - объём древесины стволов деревьев. объём коры, корней, ветвей и сучьев в данной Методике не учитывается.
4. Заявленный объём  -  указанный в разрешительном документе объём подлежащей заготовке древесины на определённых лесных участках, .
5. Заготовленная древесина - древесина в одном из следующих состояний: (1) "Дерево у пня"  - отделённый от корня ствол дерева с кроной,    (2) Хлыст - отделённый от корня ствол дерева с обрезанными сучьями и вершиной, (3) Сортимент - бревно определённого назначения, полученное при поперечном делении ствола дерева, соответствующее установленным требованиям, (4) Неликвидная древесина (биодревесина) - ствол или отрезок ствола дерева, не подлежащий вывозке с участка заготовки из-за отсутствия спроса на сортименты в районе заготовки или по другим причинам. Назначением ликвидной древесины является сохранение биоразнообразия и плодородия почвы.   
6. Недоруб - деревья, подлежащие заготовке по разрешительному документу, но оставленные на корню после проведения заготовки из-за отсутствия спроса на сортименты в районе заготовки или по другим причинам. </t>
  </si>
  <si>
    <t>Пересортировка и доработка сортиментов до вывозки, м³</t>
  </si>
  <si>
    <t>Фанкряж</t>
  </si>
  <si>
    <t xml:space="preserve">Береза </t>
  </si>
  <si>
    <t>Хвойные</t>
  </si>
  <si>
    <t>Все породы</t>
  </si>
  <si>
    <t>Пило-
вочник</t>
  </si>
  <si>
    <t>Балансы</t>
  </si>
  <si>
    <t>Дрова</t>
  </si>
  <si>
    <t>6 м</t>
  </si>
  <si>
    <t>4,9 м</t>
  </si>
  <si>
    <t>4-6 м</t>
  </si>
  <si>
    <r>
      <rPr>
        <b/>
        <sz val="12"/>
        <color theme="1"/>
        <rFont val="Times New Roman"/>
        <family val="1"/>
        <charset val="204"/>
      </rPr>
      <t>ИП Иванов А.Н.</t>
    </r>
    <r>
      <rPr>
        <sz val="12"/>
        <color theme="1"/>
        <rFont val="Times New Roman"/>
        <family val="1"/>
        <charset val="204"/>
      </rPr>
      <t xml:space="preserve"> </t>
    </r>
  </si>
  <si>
    <t>Раздел 2.1:  БАЛАНС ДРЕВЕСИНЫ "ЗАГОТОВКА - ВЫВОЗКА" ПО ЛЕСОПОЛЬЗОВАТЕЛЮ ЗА</t>
  </si>
  <si>
    <t xml:space="preserve">Номи-нальная длина </t>
  </si>
  <si>
    <t>6,0 м</t>
  </si>
  <si>
    <t>4,0 м</t>
  </si>
  <si>
    <t>1. Баланс движения сортиментов по промежуточным и промышленным складам Участника рынка за отчётный год</t>
  </si>
  <si>
    <t>Приёмка на склады (приход), м³</t>
  </si>
  <si>
    <t>Пересортировка и доработка сортиментов на складах, м³</t>
  </si>
  <si>
    <t>Баланы</t>
  </si>
  <si>
    <t>Естественная убыль на складе, м3</t>
  </si>
  <si>
    <t>Пересортировка и доработка сортиментов на складе, м³</t>
  </si>
  <si>
    <t xml:space="preserve"> Отгрузка  со склада и  приёмка на складах грузополичателей, м³</t>
  </si>
  <si>
    <t>Приёмка на склад (приход), м³</t>
  </si>
  <si>
    <t>15.</t>
  </si>
  <si>
    <t>Значение показателя для сортиментов 
(назначение /порода/ ном. длина) и ВСЕГО</t>
  </si>
  <si>
    <t>Участник рынка</t>
  </si>
  <si>
    <t xml:space="preserve">АО "Лесозавод" </t>
  </si>
  <si>
    <t>1. Баланс движения круглых лесоматериалов по складу сырья за отчётный год</t>
  </si>
  <si>
    <t>Пересортировка и доработка продукции на складе, м³</t>
  </si>
  <si>
    <t>Пило-
матери-алы</t>
  </si>
  <si>
    <t>Щепа</t>
  </si>
  <si>
    <t>Ель-сосна</t>
  </si>
  <si>
    <t>Опилки</t>
  </si>
  <si>
    <t>Горбыль</t>
  </si>
  <si>
    <t xml:space="preserve"> Отгрузка  со склада и  приёмка на складах покупателей, м³</t>
  </si>
  <si>
    <t>Естественная убыль на складе, м³</t>
  </si>
  <si>
    <t>Подача на переработку, м³</t>
  </si>
  <si>
    <t>Раздел 3.1:  БАЛАНС ДРЕВЕСИНЫ НА СКЛАДАХ УЧАСТНИКА РЫНКА ЗА</t>
  </si>
  <si>
    <t>Раздел 5:  БАЛАНС ДРЕВЕСИНЫ "ОТГРУЗКА - ПРИЁМКА"  ПО ПОСТАВЩИКУ ЗА</t>
  </si>
  <si>
    <t>Раздел 4.1:  БАЛАНС ДРЕВЕСИНЫ ПРИ ПРОИЗВОДСТВЕ ПИЛОМАТЕРИАЛОВ  ЗА</t>
  </si>
  <si>
    <t xml:space="preserve">2.  БАЛАНСЫ ПО ДОГОВОРАМ АРЕНДЫ ЛЕСНЫХ УЧАСТКОВ ЛЕСОПОЛЬЗОВАТЕЛЯ </t>
  </si>
  <si>
    <t xml:space="preserve">3.  БАЛАНСЫ ПО ДОГОВОРАМ КУПЛИ-ПРОДАЖИ ЛЕСНЫХ НАСАЖДЕНИЙ ЛЕСОПОЛЬЗОВАТЕЛЯ </t>
  </si>
  <si>
    <t>02.20.11.111</t>
  </si>
  <si>
    <t>02.20.11.112</t>
  </si>
  <si>
    <t>02.20.11.139</t>
  </si>
  <si>
    <t>02.20.12.125</t>
  </si>
  <si>
    <t>02.20.12.141</t>
  </si>
  <si>
    <t>02.20.14.129</t>
  </si>
  <si>
    <r>
      <t>Расход на лесном участке, складе, м</t>
    </r>
    <r>
      <rPr>
        <b/>
        <vertAlign val="superscript"/>
        <sz val="12"/>
        <color theme="1"/>
        <rFont val="Times New Roman"/>
        <family val="1"/>
        <charset val="204"/>
      </rPr>
      <t>3</t>
    </r>
  </si>
  <si>
    <r>
      <t>Расход на складах, м</t>
    </r>
    <r>
      <rPr>
        <b/>
        <vertAlign val="superscript"/>
        <sz val="12"/>
        <color theme="1"/>
        <rFont val="Times New Roman"/>
        <family val="1"/>
        <charset val="204"/>
      </rPr>
      <t>3</t>
    </r>
  </si>
  <si>
    <r>
      <rPr>
        <b/>
        <sz val="14"/>
        <color theme="1"/>
        <rFont val="Times New Roman"/>
        <family val="1"/>
        <charset val="204"/>
      </rPr>
      <t xml:space="preserve">Значение показателя для сортиментов </t>
    </r>
    <r>
      <rPr>
        <b/>
        <sz val="12"/>
        <color theme="1"/>
        <rFont val="Times New Roman"/>
        <family val="1"/>
        <charset val="204"/>
      </rPr>
      <t xml:space="preserve">
(код  сортимента по ОКПД2 / назначение / порода / номинальная длина) и ВСЕГО</t>
    </r>
  </si>
  <si>
    <t>2. Баланс использования древесины при переработке пиловочника за отчётный год. 
Коэффициенты выхода продукции из сырья</t>
  </si>
  <si>
    <t>3. Баланс движения продукции по складам пиломатериалов, щепы, опилок и горбыля за отчётный год</t>
  </si>
  <si>
    <t>Норма достоверности учёта заявленного объёма,  %  ±</t>
  </si>
  <si>
    <t>№№</t>
  </si>
  <si>
    <t>Сведения о сортименте</t>
  </si>
  <si>
    <t>Сведения о поставщике</t>
  </si>
  <si>
    <t>Номер договора с поставщиком</t>
  </si>
  <si>
    <t>Объём приёмки за отчётный год, м³</t>
  </si>
  <si>
    <t>Код  по 
ОКПД2</t>
  </si>
  <si>
    <t>Наименование</t>
  </si>
  <si>
    <t>Краткое наименование</t>
  </si>
  <si>
    <t>ООО "Лесник"</t>
  </si>
  <si>
    <t>35-2014</t>
  </si>
  <si>
    <t>ЗАО "Белый Ручей""</t>
  </si>
  <si>
    <t>Номер договора (контракта) с покупателем</t>
  </si>
  <si>
    <t xml:space="preserve">ИНН,
 при экспорте - страна назначения </t>
  </si>
  <si>
    <t>Финляндия</t>
  </si>
  <si>
    <t>АО "Стора-Энсо"</t>
  </si>
  <si>
    <t>1-2-5-2014</t>
  </si>
  <si>
    <t>Объём приёмки покупателем за отчётный год, м³</t>
  </si>
  <si>
    <t>Сведения о грузотправителе</t>
  </si>
  <si>
    <t>ООО "Лесторг"</t>
  </si>
  <si>
    <t>Сведения о грузополучателе</t>
  </si>
  <si>
    <t xml:space="preserve">Раздел 3.3   РЕЕСТР ПОКУПАТЕЛЕЙ И ОБЪЁМЫ ПРИЁМКИ ИМИ СОРТИМЕНТОВ ЗА </t>
  </si>
  <si>
    <t>02.20.11.131</t>
  </si>
  <si>
    <r>
      <rPr>
        <b/>
        <sz val="10"/>
        <color theme="1"/>
        <rFont val="Times New Roman"/>
        <family val="1"/>
        <charset val="204"/>
      </rPr>
      <t>Раздел 3.2   РЕЕСТР ПОСТАВЩИКОВ И ОБЪЁМЫ ПРИЁМКИ СОРТИМЕНТОВ ЗА</t>
    </r>
    <r>
      <rPr>
        <sz val="10"/>
        <color theme="1"/>
        <rFont val="Times New Roman"/>
        <family val="1"/>
        <charset val="204"/>
      </rPr>
      <t xml:space="preserve"> </t>
    </r>
  </si>
  <si>
    <t>АО "Лесозавод"</t>
  </si>
  <si>
    <r>
      <t>Объём заготовленных сортиментов и хлыстов, 
м</t>
    </r>
    <r>
      <rPr>
        <b/>
        <vertAlign val="superscript"/>
        <sz val="12"/>
        <color theme="1"/>
        <rFont val="Times New Roman"/>
        <family val="1"/>
        <charset val="204"/>
      </rPr>
      <t>3</t>
    </r>
    <r>
      <rPr>
        <b/>
        <sz val="12"/>
        <color theme="1"/>
        <rFont val="Times New Roman"/>
        <family val="1"/>
        <charset val="204"/>
      </rPr>
      <t xml:space="preserve"> / % </t>
    </r>
    <r>
      <rPr>
        <sz val="12"/>
        <color theme="1"/>
        <rFont val="Times New Roman"/>
        <family val="1"/>
        <charset val="204"/>
      </rPr>
      <t xml:space="preserve">(от заявляенного объема) </t>
    </r>
  </si>
  <si>
    <r>
      <t>м</t>
    </r>
    <r>
      <rPr>
        <b/>
        <vertAlign val="superscript"/>
        <sz val="12"/>
        <color theme="1"/>
        <rFont val="Times New Roman"/>
        <family val="1"/>
        <charset val="204"/>
      </rPr>
      <t>3</t>
    </r>
  </si>
  <si>
    <r>
      <t>Оценка объёма неликвидной древесины, 
м</t>
    </r>
    <r>
      <rPr>
        <b/>
        <vertAlign val="superscript"/>
        <sz val="12"/>
        <color theme="1"/>
        <rFont val="Times New Roman"/>
        <family val="1"/>
        <charset val="204"/>
      </rPr>
      <t>3</t>
    </r>
    <r>
      <rPr>
        <b/>
        <sz val="12"/>
        <color theme="1"/>
        <rFont val="Times New Roman"/>
        <family val="1"/>
        <charset val="204"/>
      </rPr>
      <t xml:space="preserve"> / % </t>
    </r>
    <r>
      <rPr>
        <sz val="12"/>
        <color theme="1"/>
        <rFont val="Times New Roman"/>
        <family val="1"/>
        <charset val="204"/>
      </rPr>
      <t>(от заявляенного объема)</t>
    </r>
  </si>
  <si>
    <r>
      <t>Оценка объема недорубов, 
м</t>
    </r>
    <r>
      <rPr>
        <b/>
        <vertAlign val="superscript"/>
        <sz val="12"/>
        <color theme="1"/>
        <rFont val="Times New Roman"/>
        <family val="1"/>
        <charset val="204"/>
      </rPr>
      <t>3</t>
    </r>
    <r>
      <rPr>
        <b/>
        <sz val="12"/>
        <color theme="1"/>
        <rFont val="Times New Roman"/>
        <family val="1"/>
        <charset val="204"/>
      </rPr>
      <t xml:space="preserve"> / % </t>
    </r>
    <r>
      <rPr>
        <sz val="12"/>
        <color theme="1"/>
        <rFont val="Times New Roman"/>
        <family val="1"/>
        <charset val="204"/>
      </rPr>
      <t>(от заявляенного объема)</t>
    </r>
  </si>
  <si>
    <r>
      <t>Дисбаланс, м</t>
    </r>
    <r>
      <rPr>
        <b/>
        <vertAlign val="superscript"/>
        <sz val="12"/>
        <color theme="1"/>
        <rFont val="Times New Roman"/>
        <family val="1"/>
        <charset val="204"/>
      </rPr>
      <t>3</t>
    </r>
    <r>
      <rPr>
        <b/>
        <sz val="12"/>
        <color theme="1"/>
        <rFont val="Times New Roman"/>
        <family val="1"/>
        <charset val="204"/>
      </rPr>
      <t xml:space="preserve"> / % </t>
    </r>
    <r>
      <rPr>
        <sz val="12"/>
        <color theme="1"/>
        <rFont val="Times New Roman"/>
        <family val="1"/>
        <charset val="204"/>
      </rPr>
      <t>(от заявляенного объема) 
[8]=[2]+[4]+[6]-[1]</t>
    </r>
  </si>
  <si>
    <t>Норма достоверности учёта заявленного объёма, %           ±</t>
  </si>
  <si>
    <t>Раздел 1.2:  БАЛАНС ДРЕВЕСИНЫ "ОТВОД - ЗАГОТОВКА" ПО ЛЕСНИЧЕСТВУ</t>
  </si>
  <si>
    <t>Лесничество</t>
  </si>
  <si>
    <t>1.  СВОДНЫЙ БАЛАНС ПО ВСЕМ РАЗРЕШИТЕЛЬНЫМ ДОКУМЕНТАМ ЛЕСННИЧЕСТВА
(Заполняется автоматически суммированием объёмов из приведенных ниже таблиц для отдельных лесопользователей, см. ниже)</t>
  </si>
  <si>
    <t>2.  БАЛАНСЫ ПО ПО РАЗРЕШИТЕЛЬНЫМ ДОКУМЕНТАМ ЛЕСОПОЛЬЗОВАТЕЛЕЙ ЛЕСНИЧЕСТВА</t>
  </si>
  <si>
    <t>2834567890</t>
  </si>
  <si>
    <t xml:space="preserve">1. ИП Иванов А.Н. </t>
  </si>
  <si>
    <t xml:space="preserve">2.  ООО "Каскад"  </t>
  </si>
  <si>
    <r>
      <rPr>
        <b/>
        <sz val="10"/>
        <color theme="1"/>
        <rFont val="Times New Roman"/>
        <family val="1"/>
        <charset val="204"/>
      </rPr>
      <t xml:space="preserve">Примечание: </t>
    </r>
    <r>
      <rPr>
        <sz val="10"/>
        <color theme="1"/>
        <rFont val="Times New Roman"/>
        <family val="1"/>
        <charset val="204"/>
      </rPr>
      <t>Для оформления балансов следующих лесопользователях лесничества копировать заголовок и таблицу приведенных выше лесопользователей  (с уточнением формул таблицы раздела 1)</t>
    </r>
  </si>
  <si>
    <t>Онежское лесничество</t>
  </si>
  <si>
    <t>Раздел 1.3:  БАЛАНС ДРЕВЕСИНЫ "ОТВОД - ЗАГОТОВКА" ПО СУБЪЕКТУ РФ</t>
  </si>
  <si>
    <t>Субъект РФ</t>
  </si>
  <si>
    <t>Архангельсвая область</t>
  </si>
  <si>
    <t>1.  СВОДНЫЙ БАЛАНС ПО ВСЕМ РАЗРЕШИТЕЛЬНЫМ ДОКУМЕНТАМ СУБЪЕКТА РФ
(Заполняется автоматически суммированием объёмов из приведенных ниже таблиц для отдельных лесничеств, см. ниже)</t>
  </si>
  <si>
    <t>1. Онежское лесничество</t>
  </si>
  <si>
    <t xml:space="preserve">2. Малошуйское лесничество </t>
  </si>
  <si>
    <r>
      <rPr>
        <b/>
        <sz val="10"/>
        <color theme="1"/>
        <rFont val="Times New Roman"/>
        <family val="1"/>
        <charset val="204"/>
      </rPr>
      <t xml:space="preserve">Примечание: </t>
    </r>
    <r>
      <rPr>
        <sz val="10"/>
        <color theme="1"/>
        <rFont val="Times New Roman"/>
        <family val="1"/>
        <charset val="204"/>
      </rPr>
      <t>Для оформления балансов следующих лесничеств копировать заголовок и таблицу приведенных выше лесопользователей  (с уточнением формул таблицы) раздела 1)</t>
    </r>
  </si>
  <si>
    <t>Норма достоверности учёта заявленного объёма,  %           ±</t>
  </si>
  <si>
    <r>
      <t xml:space="preserve">Норма дисбаланса, установленная по норме достоверности учёта заявленного объёма, м³                 </t>
    </r>
    <r>
      <rPr>
        <sz val="12"/>
        <color theme="1"/>
        <rFont val="Times New Roman"/>
        <family val="1"/>
        <charset val="204"/>
      </rPr>
      <t xml:space="preserve">[11]=[1]×[10]/100 </t>
    </r>
    <r>
      <rPr>
        <b/>
        <sz val="12"/>
        <color theme="1"/>
        <rFont val="Times New Roman"/>
        <family val="1"/>
        <charset val="204"/>
      </rPr>
      <t xml:space="preserve">   ± </t>
    </r>
  </si>
  <si>
    <t>2.  БАЛАНСЫ ПО ПО РАЗРЕШИТЕЛЬНЫМ ДОКУМЕНТАМ ОТДЕЛЬНЫХ ЛЕСНИЧЕСТВ СУБЪЕКТА РФ</t>
  </si>
  <si>
    <t>2. Баланс "Заготовка - Вывозка по отдельным лесным участкам заготовки и лесным складам Лесопользователем за отчётный год</t>
  </si>
  <si>
    <t>Мастерский участок</t>
  </si>
  <si>
    <r>
      <rPr>
        <b/>
        <sz val="12"/>
        <color theme="1"/>
        <rFont val="Times New Roman"/>
        <family val="1"/>
        <charset val="204"/>
      </rPr>
      <t>1. Мастер Петров И.П.</t>
    </r>
    <r>
      <rPr>
        <sz val="12"/>
        <color theme="1"/>
        <rFont val="Times New Roman"/>
        <family val="1"/>
        <charset val="204"/>
      </rPr>
      <t xml:space="preserve"> </t>
    </r>
  </si>
  <si>
    <r>
      <rPr>
        <b/>
        <sz val="12"/>
        <color theme="1"/>
        <rFont val="Times New Roman"/>
        <family val="1"/>
        <charset val="204"/>
      </rPr>
      <t>2. Мастер Кузнецов В.М.</t>
    </r>
    <r>
      <rPr>
        <sz val="12"/>
        <color theme="1"/>
        <rFont val="Times New Roman"/>
        <family val="1"/>
        <charset val="204"/>
      </rPr>
      <t xml:space="preserve"> </t>
    </r>
  </si>
  <si>
    <r>
      <rPr>
        <b/>
        <sz val="12"/>
        <color theme="1"/>
        <rFont val="Times New Roman"/>
        <family val="1"/>
        <charset val="204"/>
      </rPr>
      <t xml:space="preserve">Примечание: </t>
    </r>
    <r>
      <rPr>
        <sz val="12"/>
        <color theme="1"/>
        <rFont val="Times New Roman"/>
        <family val="1"/>
        <charset val="204"/>
      </rPr>
      <t>Для оформления балансов для следующих Мастерских участков копировать заголовок и таблицу приведенных выше мастерских участков (с уточнением формул таблицы раздела 1)</t>
    </r>
  </si>
  <si>
    <r>
      <rPr>
        <b/>
        <sz val="11"/>
        <color theme="1"/>
        <rFont val="Times New Roman"/>
        <family val="1"/>
        <charset val="204"/>
      </rPr>
      <t xml:space="preserve">Пояснения: </t>
    </r>
    <r>
      <rPr>
        <sz val="11"/>
        <color theme="1"/>
        <rFont val="Times New Roman"/>
        <family val="1"/>
        <charset val="204"/>
      </rPr>
      <t xml:space="preserve">
1)  Состав сортиментов и пород можно изменять и дополнять,  добавляя вправо столбцы троки и уточняя формулы для строки "ВСЕГО".
2)  При пересоритровке сортимента объём одного из сортиментов уменьшается (расход), а другого увеличивается (приход) 
3)  Расход на лесном участке или на складе - использование сортиментов для технологических или бытовых нужд.  
4)  Отклонение приёмки от отгрузки в процентах в строках таблицы вычисляется  по формуле (использованы номера строк: [8]=([7]-[6]/7]×100. Плюс отклонения - "излишек", минус - "недостача". 
5)  Расчётный остаток на конец года (31.12)  в строках таблицы вычисляется по формуле: [9]=[1]+[2]+[4]-[3]-[5]-[7]. Расчётный остаток может  быть отрицательным.
6)  Дисбаланс сортимента на складе равен  разнице между фактическим и расчётным остатками на конец года: N=M-L. Плюс дисбаланса - "излишек", минус - "недостача"
7)  Общий объём по учёту - сумма результатов измерений объёма сортимента на складе, по которому вычислен дисбаланс: [12]=[1]+[2]+[3]+[4]+[7]+[10]. Каждое из этих измерений имеет погрешность, расчётное значение которой принято равным ±3,0% и совпадает с нормой дисбаланса ±3,0%.
8)  Норма дисбаланса (м3) - результат умножения "Общего объёма по учёту" на "Норму дисбаланса": [14]=[12]×[13]/100. 
Результаты учёта сортиментов на лесных участках и лесных складах  признаются  достоверными, если "Дисбаланс" по абсолютной величине (без учёта знака) не превышает "Норму дисбаланса", то есть: | [11] | ≤ [14]. При нарушении этого условия должны быть приняты меры по устранению причин нарушения дисбаланса, включая выявление и снижение погрешностей учёта сортиментов. 
Примечание: Заполнять ячейки выделенные голубым фоном в остальных ячейках - формулы.</t>
    </r>
  </si>
  <si>
    <t>1. Баланс "Заготовка - Вывозка по всем лесным участкам заготовки и лесным складам Лесопользователя за отчётный год</t>
  </si>
  <si>
    <t>1. Баланс "Заготовка - Вывозка по всем лесопользователям Лесничества  за отчётный год</t>
  </si>
  <si>
    <t>Значение показателя для сортиментов 
(код  сортимента по ОКПД2 / назначение / порода / номинальная длина) и ВСЕГО</t>
  </si>
  <si>
    <t>2. Баланс "Заготовка - Вывозка по отдельным лесопользователем Лесничестваза отчётный год</t>
  </si>
  <si>
    <r>
      <rPr>
        <b/>
        <sz val="12"/>
        <color theme="1"/>
        <rFont val="Times New Roman"/>
        <family val="1"/>
        <charset val="204"/>
      </rPr>
      <t xml:space="preserve">2.  ООО "Каскад"  </t>
    </r>
    <r>
      <rPr>
        <sz val="12"/>
        <color theme="1"/>
        <rFont val="Times New Roman"/>
        <family val="1"/>
        <charset val="204"/>
      </rPr>
      <t xml:space="preserve"> </t>
    </r>
  </si>
  <si>
    <r>
      <rPr>
        <b/>
        <sz val="12"/>
        <color theme="1"/>
        <rFont val="Times New Roman"/>
        <family val="1"/>
        <charset val="204"/>
      </rPr>
      <t xml:space="preserve">Примечание: </t>
    </r>
    <r>
      <rPr>
        <sz val="12"/>
        <color theme="1"/>
        <rFont val="Times New Roman"/>
        <family val="1"/>
        <charset val="204"/>
      </rPr>
      <t>Для оформления балансов для следующих лесопользователей Лесничества копировать заголовок и таблицу приведенных выше мастерских участков (с уточнением формул таблицы раздела 1)</t>
    </r>
  </si>
  <si>
    <t>Вывозка: Отгрузка  и  приёмка на складах назначения, м³</t>
  </si>
  <si>
    <t>Раздел 2.2:  БАЛАНС ДРЕВЕСИНЫ "ЗАГОТОВКА - ВЫВОЗКА" ПО ЛЕСНИЧЕСТВУ ЗА</t>
  </si>
  <si>
    <t>Раздел 2.3:  БАЛАНС ДРЕВЕСИНЫ "ЗАГОТОВКА - ВЫВОЗКА" ПО СУБЪКТУ РФ ЗА</t>
  </si>
  <si>
    <t>Архангельская область</t>
  </si>
  <si>
    <t>1. Баланс "Заготовка - Вывозка по всем лесничествам субъекта РФ  за отчётный год</t>
  </si>
  <si>
    <t>2. Баланс "Заготовка - Вывозка по отдельным лесничествам Субъекта РФ отчётный год</t>
  </si>
  <si>
    <t xml:space="preserve">Лесничество </t>
  </si>
  <si>
    <r>
      <rPr>
        <b/>
        <sz val="12"/>
        <color theme="1"/>
        <rFont val="Times New Roman"/>
        <family val="1"/>
        <charset val="204"/>
      </rPr>
      <t xml:space="preserve">Примечание: </t>
    </r>
    <r>
      <rPr>
        <sz val="12"/>
        <color theme="1"/>
        <rFont val="Times New Roman"/>
        <family val="1"/>
        <charset val="204"/>
      </rPr>
      <t>Для оформления балансов для следующих лесничеств Субъекта РФ копировать заголовок и таблицу приведенных выше лесничеств (с уточнением формул таблицы раздела 1)</t>
    </r>
  </si>
  <si>
    <r>
      <rPr>
        <b/>
        <sz val="11"/>
        <color theme="1"/>
        <rFont val="Times New Roman"/>
        <family val="1"/>
        <charset val="204"/>
      </rPr>
      <t xml:space="preserve">Пояснения: </t>
    </r>
    <r>
      <rPr>
        <sz val="11"/>
        <color theme="1"/>
        <rFont val="Times New Roman"/>
        <family val="1"/>
        <charset val="204"/>
      </rPr>
      <t xml:space="preserve">
1)  Состав сортиментов и пород можно изменять и дополнять,  добавляя вправо столбцы троки и уточняя формулы для строки "ВСЕГО".
2)  При пересоритровке сортимента объём одного из сортиментов уменьшается (расход), а другого увеличивается (приход) 
3)  Расход на лесном участке или на складе - использование сортиментов для технологических или бытовых нужд.  
4)  Отклонение приёмки от отгрузки в процентах в строках таблицы вычисляется  по формуле (использованы номера строк: [8]=([7]-[6]/7]×100. Плюс отклонения - "излишек", минус - "недостача". 
5)  Расчётный остаток на конец года (31.12)  в строках таблицы вычисляется по формуле: [9]=[1]+[2]+[4]-[3]-[5]-[7]. Расчётный остаток может  быть отрицательным.
6)  Дисбаланс сортимента на складе равен  разнице между фактическим и расчётным остатками на конец года: N=M-L. Плюс дисбаланса - "излишек", минус - "недостача"
7)  Общий объём по учёту - сумма результатов измерений объёма сортимента на складе, по которому вычислен дисбаланс: [12]=[1]+[2]+[3]+[4]+[5]+[7]+[10]. Каждое из этих измерений имеет погрешность, расчётное значение которой принято равным ±3,0% и совпадает с нормой дисбаланса ±3,0%.
8)  Норма дисбаланса (м3) - результат умножения "Общего объёма по учёту" на "Норму дисбаланса": [14]=[12]×[13]/100. 
Результаты учёта сортиментов на лесных участках и лесных складах  признаются  достоверными, если "Дисбаланс" по абсолютной величине (без учёта знака) не превышает "Норму дисбаланса", то есть: | [11] | ≤ [14]. При нарушении этого условия должны быть приняты меры по устранению причин нарушения дисбаланса, включая выявление и снижение погрешностей учёта сортиментов. 
Примечание: Заполнять ячейки выделенные голубым фоном в остальных ячейках - формулы.</t>
    </r>
  </si>
  <si>
    <r>
      <t>Расход на лесном участке, складе, м</t>
    </r>
    <r>
      <rPr>
        <b/>
        <vertAlign val="superscript"/>
        <sz val="11"/>
        <color theme="1"/>
        <rFont val="Times New Roman"/>
        <family val="1"/>
        <charset val="204"/>
      </rPr>
      <t>3</t>
    </r>
  </si>
  <si>
    <t>Расход на лесном участке, складе, м³</t>
  </si>
  <si>
    <t>Отгрузка  со складов и  приёмка на складах назначения, м³</t>
  </si>
  <si>
    <t>2. Малошуйское лесничество</t>
  </si>
  <si>
    <t>Название склада</t>
  </si>
  <si>
    <t>2. Баланс движения сортиментов по отдельным промежуточным и промышленным складам Участника рынка за отчётный год</t>
  </si>
  <si>
    <t>1.  Медведевский нижний склад</t>
  </si>
  <si>
    <t>2.  Покровскй нижний склад</t>
  </si>
  <si>
    <r>
      <rPr>
        <b/>
        <sz val="12"/>
        <color theme="1"/>
        <rFont val="Times New Roman"/>
        <family val="1"/>
        <charset val="204"/>
      </rPr>
      <t xml:space="preserve">Примечание: </t>
    </r>
    <r>
      <rPr>
        <sz val="12"/>
        <color theme="1"/>
        <rFont val="Times New Roman"/>
        <family val="1"/>
        <charset val="204"/>
      </rPr>
      <t>Для оформления балансов для следующих складов копировать заголовок и таблицу приведенных выше складов (с уточнением формул таблицы раздела 1)</t>
    </r>
  </si>
  <si>
    <r>
      <rPr>
        <b/>
        <sz val="11"/>
        <color theme="1"/>
        <rFont val="Times New Roman"/>
        <family val="1"/>
        <charset val="204"/>
      </rPr>
      <t xml:space="preserve">Пояснения: </t>
    </r>
    <r>
      <rPr>
        <sz val="11"/>
        <color theme="1"/>
        <rFont val="Times New Roman"/>
        <family val="1"/>
        <charset val="204"/>
      </rPr>
      <t xml:space="preserve">
1)  Состав сортиментов и пород можно изменять и дополнять,  добавляя вправо столбцы троки и уточняя формулы для строки "ВСЕГО".
2)  При пересоритровке сортимента объём одного из сортиментов уменьшается (расход), а другого увеличивается (приход) 
3)  Расход на складах - использование сортиментов для производства продукции, технологических или бытовых нужд.  
4)  Отклонение приёмки от отгрузки в процентах в строках таблицы вычисляется  по формуле (использованы номера строк: [8]=([7]-[6]/7]×100. Плюс отклонения - "излишек", минус - "недостача". 
5)  Расчётный остаток на конец года (31.12)  в строках таблицы вычисляется по формуле: [9]=[1]+[2]+[4]-[3]-[5]-[7]. Расчётный остаток может  быть отрицательным.
6)  Дисбаланс сортимента на складах равен  разнице между фактическим и расчётным остатками на конец года: N=M-L. Плюс дисбаланса - "излишек", минус - "недостача"
7)  Общий объём по учёту - сумма результатов измерений объёма сортимента на складе, по которому вычислен дисбаланс: [12]=[1]+[2]+[3]+[4]+[5]+[7]+[10]. Каждое из этих измерений имеет погрешность, расчётное значение которой принято равным ±3,0% и совпадает с нормой дисбаланса ±3,0%.
8)  Норма дисбаланса (м3) - результат умножения "Общего объёма по учёту" на "Норму дисбаланса": [14]=[12]×[13]/100. 
Результаты учёта сортиментов на лесных участках и лесных складах  признаются  достоверными, если "Дисбаланс" по абсолютной величине (без учёта знака) не превышает "Норму дисбаланса", то есть: | [11] | ≤ [14]/ При нарушении этого условия должны быть приняты меры по устранению причин нарушения дисбаланса, включая выявление и снижение погрешностей учёта сортиментов. 
Примечание: Заполнять ячейки выделенные голубым фоном в остальных ячейках - формулы.</t>
    </r>
  </si>
  <si>
    <t>Раздел 3.1.2:  БАЛАНС ДРЕВЕСИНЫ НА СКЛАДАХ СУБЪЕКТА РФ ЗА</t>
  </si>
  <si>
    <t xml:space="preserve">Субъект РФ </t>
  </si>
  <si>
    <r>
      <rPr>
        <b/>
        <sz val="12"/>
        <color theme="1"/>
        <rFont val="Times New Roman"/>
        <family val="1"/>
        <charset val="204"/>
      </rPr>
      <t>Архангельская область</t>
    </r>
    <r>
      <rPr>
        <sz val="12"/>
        <color theme="1"/>
        <rFont val="Times New Roman"/>
        <family val="1"/>
        <charset val="204"/>
      </rPr>
      <t xml:space="preserve"> </t>
    </r>
  </si>
  <si>
    <t>1. Баланс движения сортиментов по промежуточным и промышленным складам всех участников рынка Субъекта РФ  за отчётный год</t>
  </si>
  <si>
    <t>2. Баланс движения сортиментов по отдельным промежуточным и промышленным складам Участников рынка за отчётный год</t>
  </si>
  <si>
    <r>
      <rPr>
        <b/>
        <sz val="12"/>
        <color theme="1"/>
        <rFont val="Times New Roman"/>
        <family val="1"/>
        <charset val="204"/>
      </rPr>
      <t>ООО "Каскад"</t>
    </r>
    <r>
      <rPr>
        <sz val="12"/>
        <color theme="1"/>
        <rFont val="Times New Roman"/>
        <family val="1"/>
        <charset val="204"/>
      </rPr>
      <t xml:space="preserve"> </t>
    </r>
  </si>
  <si>
    <t>3512345678</t>
  </si>
  <si>
    <r>
      <rPr>
        <b/>
        <sz val="12"/>
        <color theme="1"/>
        <rFont val="Times New Roman"/>
        <family val="1"/>
        <charset val="204"/>
      </rPr>
      <t xml:space="preserve">Примечание: </t>
    </r>
    <r>
      <rPr>
        <sz val="12"/>
        <color theme="1"/>
        <rFont val="Times New Roman"/>
        <family val="1"/>
        <charset val="204"/>
      </rPr>
      <t>Для оформления балансов для следующих участников рынка копировать заголовок и таблицу приведенных выше участников рынка (с уточнением формул таблицы раздела 1)</t>
    </r>
  </si>
  <si>
    <t>7712345678</t>
  </si>
  <si>
    <r>
      <t>Оценка объема недорубов, 
м</t>
    </r>
    <r>
      <rPr>
        <b/>
        <vertAlign val="superscript"/>
        <sz val="12"/>
        <color theme="1"/>
        <rFont val="Times New Roman"/>
        <family val="1"/>
        <charset val="204"/>
      </rPr>
      <t>3</t>
    </r>
    <r>
      <rPr>
        <b/>
        <sz val="12"/>
        <color theme="1"/>
        <rFont val="Times New Roman"/>
        <family val="1"/>
        <charset val="204"/>
      </rPr>
      <t xml:space="preserve"> / % </t>
    </r>
    <r>
      <rPr>
        <sz val="12"/>
        <color theme="1"/>
        <rFont val="Times New Roman"/>
        <family val="1"/>
        <charset val="204"/>
      </rPr>
      <t>(от заявленного объема)</t>
    </r>
  </si>
  <si>
    <r>
      <t>Оценка объёма неликвидной древесины, 
м</t>
    </r>
    <r>
      <rPr>
        <b/>
        <vertAlign val="superscript"/>
        <sz val="12"/>
        <color theme="1"/>
        <rFont val="Times New Roman"/>
        <family val="1"/>
        <charset val="204"/>
      </rPr>
      <t>3</t>
    </r>
    <r>
      <rPr>
        <b/>
        <sz val="12"/>
        <color theme="1"/>
        <rFont val="Times New Roman"/>
        <family val="1"/>
        <charset val="204"/>
      </rPr>
      <t xml:space="preserve"> / % </t>
    </r>
    <r>
      <rPr>
        <sz val="12"/>
        <color theme="1"/>
        <rFont val="Times New Roman"/>
        <family val="1"/>
        <charset val="204"/>
      </rPr>
      <t>(от заявленного объема)</t>
    </r>
  </si>
  <si>
    <r>
      <t>Дисбаланс, м</t>
    </r>
    <r>
      <rPr>
        <b/>
        <vertAlign val="superscript"/>
        <sz val="12"/>
        <color theme="1"/>
        <rFont val="Times New Roman"/>
        <family val="1"/>
        <charset val="204"/>
      </rPr>
      <t>3</t>
    </r>
    <r>
      <rPr>
        <b/>
        <sz val="12"/>
        <color theme="1"/>
        <rFont val="Times New Roman"/>
        <family val="1"/>
        <charset val="204"/>
      </rPr>
      <t xml:space="preserve"> / % </t>
    </r>
    <r>
      <rPr>
        <sz val="12"/>
        <color theme="1"/>
        <rFont val="Times New Roman"/>
        <family val="1"/>
        <charset val="204"/>
      </rPr>
      <t>(от заявленного объема) 
[8]=[2]+[4]+[6]-[1]</t>
    </r>
  </si>
  <si>
    <r>
      <t>Объём заготовленных сортиментов и хлыстов, 
м</t>
    </r>
    <r>
      <rPr>
        <b/>
        <vertAlign val="superscript"/>
        <sz val="12"/>
        <color theme="1"/>
        <rFont val="Times New Roman"/>
        <family val="1"/>
        <charset val="204"/>
      </rPr>
      <t>3</t>
    </r>
    <r>
      <rPr>
        <b/>
        <sz val="12"/>
        <color theme="1"/>
        <rFont val="Times New Roman"/>
        <family val="1"/>
        <charset val="204"/>
      </rPr>
      <t xml:space="preserve"> / % </t>
    </r>
    <r>
      <rPr>
        <sz val="12"/>
        <color theme="1"/>
        <rFont val="Times New Roman"/>
        <family val="1"/>
        <charset val="204"/>
      </rPr>
      <t xml:space="preserve">(от заявленного объема) </t>
    </r>
  </si>
  <si>
    <r>
      <t xml:space="preserve">Оценка объёма неликвидной древесины, 
м3 / % </t>
    </r>
    <r>
      <rPr>
        <sz val="12"/>
        <color theme="1"/>
        <rFont val="Times New Roman"/>
        <family val="1"/>
        <charset val="204"/>
      </rPr>
      <t>(от заявленного объема)</t>
    </r>
  </si>
  <si>
    <r>
      <t xml:space="preserve">Оценка объема недорубов, 
м3 / % </t>
    </r>
    <r>
      <rPr>
        <sz val="12"/>
        <color theme="1"/>
        <rFont val="Times New Roman"/>
        <family val="1"/>
        <charset val="204"/>
      </rPr>
      <t>(от заявленного объема)</t>
    </r>
  </si>
  <si>
    <r>
      <t xml:space="preserve">Дисбаланс, м3 / % </t>
    </r>
    <r>
      <rPr>
        <sz val="12"/>
        <color theme="1"/>
        <rFont val="Times New Roman"/>
        <family val="1"/>
        <charset val="204"/>
      </rPr>
      <t>(от заявленного объема) 
[8]=[2]+[4]+[6]-[1]</t>
    </r>
  </si>
  <si>
    <r>
      <t>Оценка объема недорубов, 
м</t>
    </r>
    <r>
      <rPr>
        <b/>
        <vertAlign val="superscript"/>
        <sz val="12"/>
        <color theme="1"/>
        <rFont val="Times New Roman"/>
        <family val="1"/>
        <charset val="204"/>
      </rPr>
      <t>3</t>
    </r>
    <r>
      <rPr>
        <b/>
        <sz val="12"/>
        <color theme="1"/>
        <rFont val="Times New Roman"/>
        <family val="1"/>
        <charset val="204"/>
      </rPr>
      <t xml:space="preserve"> / % </t>
    </r>
    <r>
      <rPr>
        <sz val="12"/>
        <color theme="1"/>
        <rFont val="Times New Roman"/>
        <family val="1"/>
        <charset val="204"/>
      </rPr>
      <t>(от заявлянного объема)</t>
    </r>
  </si>
  <si>
    <r>
      <t>Объём заготовленных сортиментов и хлыстов, 
м</t>
    </r>
    <r>
      <rPr>
        <b/>
        <vertAlign val="superscript"/>
        <sz val="12"/>
        <color theme="1"/>
        <rFont val="Times New Roman"/>
        <family val="1"/>
        <charset val="204"/>
      </rPr>
      <t>3</t>
    </r>
    <r>
      <rPr>
        <b/>
        <sz val="12"/>
        <color theme="1"/>
        <rFont val="Times New Roman"/>
        <family val="1"/>
        <charset val="204"/>
      </rPr>
      <t xml:space="preserve"> / % </t>
    </r>
    <r>
      <rPr>
        <sz val="12"/>
        <color theme="1"/>
        <rFont val="Times New Roman"/>
        <family val="1"/>
        <charset val="204"/>
      </rPr>
      <t xml:space="preserve">(от заявлянного объема) </t>
    </r>
  </si>
  <si>
    <t>Заявленный объём древесины по правоустанавливающим документам, срок действия которых закончился в отчётном году, м³  (100%)</t>
  </si>
  <si>
    <r>
      <t xml:space="preserve">1.  СВОДНЫЙ БАЛАНС ПО ВСЕМ ПРАВОУСТАНАВЛИВАЮЩИМ ДОКУМЕНТАМ ЛЕСОПОЛЬЗОВАТЕЛЯ </t>
    </r>
    <r>
      <rPr>
        <b/>
        <sz val="11.5"/>
        <color theme="1"/>
        <rFont val="Times New Roman"/>
        <family val="1"/>
        <charset val="204"/>
      </rPr>
      <t xml:space="preserve">
</t>
    </r>
    <r>
      <rPr>
        <b/>
        <sz val="12"/>
        <color theme="1"/>
        <rFont val="Times New Roman"/>
        <family val="1"/>
        <charset val="204"/>
      </rPr>
      <t>(Заполняется автоматически суммированием объёмов из приведенных ниже таблиц для отдельных договоров)</t>
    </r>
  </si>
  <si>
    <t>по правоустанавливающим документам на заготовку древесины со сроками действия, закончившимися  в</t>
  </si>
  <si>
    <t>Заявленный объём древесины по лесным декларациям, срок действия которых закончился в отчётном году, м³  (100%)</t>
  </si>
  <si>
    <t>Заявленный объём древесины по договору купли-продажи лесных насаждений, срок действия которого закончился в отчётном году, м³  (100%)</t>
  </si>
  <si>
    <t>Заявленный объём древесины по правоустанавливающим документам на заготовку древесины, срок действия которых закончился в отчётном году, м³  (100%)</t>
  </si>
</sst>
</file>

<file path=xl/styles.xml><?xml version="1.0" encoding="utf-8"?>
<styleSheet xmlns="http://schemas.openxmlformats.org/spreadsheetml/2006/main">
  <numFmts count="1">
    <numFmt numFmtId="164" formatCode="0.0"/>
  </numFmts>
  <fonts count="31">
    <font>
      <sz val="11"/>
      <color theme="1"/>
      <name val="Calibri"/>
      <family val="2"/>
      <charset val="204"/>
      <scheme val="minor"/>
    </font>
    <font>
      <sz val="11"/>
      <color theme="1"/>
      <name val="Times New Roman"/>
      <family val="1"/>
      <charset val="204"/>
    </font>
    <font>
      <b/>
      <sz val="12"/>
      <color theme="1"/>
      <name val="Times New Roman"/>
      <family val="1"/>
      <charset val="204"/>
    </font>
    <font>
      <b/>
      <sz val="12"/>
      <color theme="1"/>
      <name val="Calibri"/>
      <family val="2"/>
      <charset val="204"/>
      <scheme val="minor"/>
    </font>
    <font>
      <b/>
      <sz val="12"/>
      <color rgb="FF800000"/>
      <name val="Times New Roman"/>
      <family val="1"/>
      <charset val="204"/>
    </font>
    <font>
      <b/>
      <sz val="11"/>
      <color theme="1"/>
      <name val="Times New Roman"/>
      <family val="1"/>
      <charset val="204"/>
    </font>
    <font>
      <sz val="10"/>
      <color theme="1"/>
      <name val="Times New Roman"/>
      <family val="1"/>
      <charset val="204"/>
    </font>
    <font>
      <sz val="9"/>
      <color theme="1"/>
      <name val="Times New Roman"/>
      <family val="1"/>
      <charset val="204"/>
    </font>
    <font>
      <sz val="9"/>
      <color theme="1"/>
      <name val="Calibri"/>
      <family val="2"/>
      <charset val="204"/>
      <scheme val="minor"/>
    </font>
    <font>
      <b/>
      <sz val="9"/>
      <color theme="1"/>
      <name val="Times New Roman"/>
      <family val="1"/>
      <charset val="204"/>
    </font>
    <font>
      <b/>
      <sz val="10"/>
      <color theme="1"/>
      <name val="Times New Roman"/>
      <family val="1"/>
      <charset val="204"/>
    </font>
    <font>
      <sz val="10"/>
      <color theme="1"/>
      <name val="Calibri"/>
      <family val="2"/>
      <charset val="204"/>
      <scheme val="minor"/>
    </font>
    <font>
      <b/>
      <sz val="13"/>
      <color theme="1"/>
      <name val="Times New Roman"/>
      <family val="1"/>
      <charset val="204"/>
    </font>
    <font>
      <sz val="13"/>
      <color theme="1"/>
      <name val="Calibri"/>
      <family val="2"/>
      <charset val="204"/>
      <scheme val="minor"/>
    </font>
    <font>
      <b/>
      <sz val="13"/>
      <color theme="1"/>
      <name val="Calibri"/>
      <family val="2"/>
      <charset val="204"/>
      <scheme val="minor"/>
    </font>
    <font>
      <sz val="13"/>
      <color theme="1"/>
      <name val="Times New Roman"/>
      <family val="1"/>
      <charset val="204"/>
    </font>
    <font>
      <b/>
      <sz val="13"/>
      <color rgb="FF800000"/>
      <name val="Times New Roman"/>
      <family val="1"/>
      <charset val="204"/>
    </font>
    <font>
      <sz val="12"/>
      <color theme="1"/>
      <name val="Calibri"/>
      <family val="2"/>
      <charset val="204"/>
      <scheme val="minor"/>
    </font>
    <font>
      <sz val="12"/>
      <color theme="1"/>
      <name val="Times New Roman"/>
      <family val="1"/>
      <charset val="204"/>
    </font>
    <font>
      <sz val="8"/>
      <color theme="1"/>
      <name val="Calibri"/>
      <family val="2"/>
      <charset val="204"/>
      <scheme val="minor"/>
    </font>
    <font>
      <sz val="8"/>
      <color theme="1"/>
      <name val="Times New Roman"/>
      <family val="1"/>
      <charset val="204"/>
    </font>
    <font>
      <b/>
      <vertAlign val="superscript"/>
      <sz val="12"/>
      <color theme="1"/>
      <name val="Times New Roman"/>
      <family val="1"/>
      <charset val="204"/>
    </font>
    <font>
      <b/>
      <sz val="14"/>
      <color theme="1"/>
      <name val="Times New Roman"/>
      <family val="1"/>
      <charset val="204"/>
    </font>
    <font>
      <b/>
      <sz val="10"/>
      <color theme="1"/>
      <name val="Calibri"/>
      <family val="2"/>
      <charset val="204"/>
      <scheme val="minor"/>
    </font>
    <font>
      <sz val="12"/>
      <color rgb="FF800000"/>
      <name val="Times New Roman"/>
      <family val="1"/>
      <charset val="204"/>
    </font>
    <font>
      <b/>
      <vertAlign val="superscript"/>
      <sz val="11"/>
      <color theme="1"/>
      <name val="Times New Roman"/>
      <family val="1"/>
      <charset val="204"/>
    </font>
    <font>
      <b/>
      <sz val="12"/>
      <name val="Times New Roman"/>
      <family val="1"/>
      <charset val="204"/>
    </font>
    <font>
      <b/>
      <sz val="13"/>
      <name val="Times New Roman"/>
      <family val="1"/>
      <charset val="204"/>
    </font>
    <font>
      <sz val="11"/>
      <name val="Times New Roman"/>
      <family val="1"/>
      <charset val="204"/>
    </font>
    <font>
      <sz val="12"/>
      <name val="Times New Roman"/>
      <family val="1"/>
      <charset val="204"/>
    </font>
    <font>
      <b/>
      <sz val="11.5"/>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26">
    <xf numFmtId="0" fontId="0" fillId="0" borderId="0" xfId="0"/>
    <xf numFmtId="0" fontId="1" fillId="0" borderId="0" xfId="0" applyFont="1"/>
    <xf numFmtId="0" fontId="1" fillId="0" borderId="0" xfId="0" applyFont="1" applyAlignment="1">
      <alignment horizontal="right" vertical="center" indent="1"/>
    </xf>
    <xf numFmtId="0" fontId="2" fillId="0" borderId="1" xfId="0" applyFont="1" applyBorder="1" applyAlignment="1">
      <alignment horizontal="right" vertical="center" wrapText="1" indent="1"/>
    </xf>
    <xf numFmtId="0" fontId="2" fillId="0" borderId="1" xfId="0" applyFont="1" applyBorder="1" applyAlignment="1">
      <alignment horizontal="center" vertical="center"/>
    </xf>
    <xf numFmtId="0" fontId="2" fillId="2" borderId="1" xfId="0" applyFont="1" applyFill="1" applyBorder="1" applyAlignment="1">
      <alignment horizontal="right" vertical="center" wrapText="1" indent="1"/>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Alignment="1">
      <alignment horizontal="center" vertical="center" wrapText="1"/>
    </xf>
    <xf numFmtId="0" fontId="9" fillId="0" borderId="1" xfId="0" applyFont="1" applyBorder="1" applyAlignment="1">
      <alignment horizontal="center" vertical="center" wrapText="1"/>
    </xf>
    <xf numFmtId="0" fontId="6" fillId="0" borderId="0" xfId="0" applyFont="1" applyAlignment="1">
      <alignment horizontal="center" vertical="center" wrapText="1"/>
    </xf>
    <xf numFmtId="0" fontId="12" fillId="3" borderId="1" xfId="0" applyFont="1" applyFill="1" applyBorder="1" applyAlignment="1">
      <alignment horizontal="right" vertical="center" wrapText="1" indent="1"/>
    </xf>
    <xf numFmtId="0" fontId="12" fillId="2" borderId="1" xfId="0" applyFont="1" applyFill="1" applyBorder="1" applyAlignment="1">
      <alignment horizontal="right" vertical="center" indent="1"/>
    </xf>
    <xf numFmtId="164" fontId="16" fillId="3" borderId="1" xfId="0" applyNumberFormat="1" applyFont="1" applyFill="1" applyBorder="1" applyAlignment="1">
      <alignment horizontal="right" vertical="center" indent="1"/>
    </xf>
    <xf numFmtId="0" fontId="12" fillId="2" borderId="1" xfId="0" applyFont="1" applyFill="1" applyBorder="1" applyAlignment="1">
      <alignment horizontal="right" vertical="center" wrapText="1" indent="1"/>
    </xf>
    <xf numFmtId="1" fontId="16" fillId="3" borderId="1" xfId="0" applyNumberFormat="1" applyFont="1" applyFill="1" applyBorder="1" applyAlignment="1">
      <alignment horizontal="right" vertical="center" wrapText="1" indent="1"/>
    </xf>
    <xf numFmtId="0" fontId="2" fillId="3" borderId="1" xfId="0" applyFont="1" applyFill="1" applyBorder="1" applyAlignment="1">
      <alignment horizontal="right" vertical="center" wrapText="1" indent="1"/>
    </xf>
    <xf numFmtId="164" fontId="4" fillId="3" borderId="1" xfId="0" applyNumberFormat="1" applyFont="1" applyFill="1" applyBorder="1" applyAlignment="1">
      <alignment horizontal="right" vertical="center" wrapText="1" indent="1"/>
    </xf>
    <xf numFmtId="0" fontId="4" fillId="3" borderId="1" xfId="0" applyFont="1" applyFill="1" applyBorder="1" applyAlignment="1">
      <alignment horizontal="right" vertical="center" wrapText="1" indent="1"/>
    </xf>
    <xf numFmtId="1" fontId="4" fillId="3" borderId="1" xfId="0" applyNumberFormat="1" applyFont="1" applyFill="1" applyBorder="1" applyAlignment="1">
      <alignment horizontal="right" vertical="center" wrapText="1" indent="1"/>
    </xf>
    <xf numFmtId="0" fontId="2" fillId="2" borderId="1" xfId="0" applyFont="1" applyFill="1" applyBorder="1" applyAlignment="1">
      <alignment horizontal="right" vertical="center" indent="1"/>
    </xf>
    <xf numFmtId="164" fontId="2" fillId="2" borderId="1" xfId="0" applyNumberFormat="1" applyFont="1" applyFill="1" applyBorder="1" applyAlignment="1">
      <alignment horizontal="right" vertical="center" wrapText="1" indent="1"/>
    </xf>
    <xf numFmtId="0" fontId="1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right" vertical="center" wrapText="1" indent="1"/>
    </xf>
    <xf numFmtId="0" fontId="2" fillId="0" borderId="0" xfId="0" applyFont="1" applyBorder="1" applyAlignment="1">
      <alignment horizontal="center" vertical="center" wrapText="1"/>
    </xf>
    <xf numFmtId="0" fontId="2" fillId="0" borderId="0" xfId="0" applyFont="1" applyFill="1" applyAlignment="1">
      <alignment horizontal="right" vertical="center" wrapText="1" indent="1"/>
    </xf>
    <xf numFmtId="0" fontId="1" fillId="2" borderId="1" xfId="0" applyFont="1" applyFill="1" applyBorder="1"/>
    <xf numFmtId="0" fontId="12" fillId="2" borderId="1" xfId="0" applyFont="1" applyFill="1" applyBorder="1" applyAlignment="1">
      <alignment horizontal="center" vertical="center"/>
    </xf>
    <xf numFmtId="0" fontId="1" fillId="3" borderId="1" xfId="0" applyFont="1" applyFill="1" applyBorder="1"/>
    <xf numFmtId="164" fontId="4" fillId="3" borderId="4"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applyAlignment="1">
      <alignment horizontal="center" vertical="center" wrapText="1"/>
    </xf>
    <xf numFmtId="0" fontId="1" fillId="0" borderId="0" xfId="0" applyFont="1" applyBorder="1"/>
    <xf numFmtId="0" fontId="6" fillId="0" borderId="0" xfId="0" applyFont="1" applyFill="1" applyAlignment="1">
      <alignment horizontal="center" vertical="top"/>
    </xf>
    <xf numFmtId="0" fontId="11" fillId="0" borderId="0" xfId="0" applyFont="1" applyFill="1" applyAlignment="1">
      <alignment horizontal="center" vertical="top"/>
    </xf>
    <xf numFmtId="0" fontId="12" fillId="3" borderId="1" xfId="0" applyFont="1" applyFill="1" applyBorder="1" applyAlignment="1">
      <alignment horizontal="right" vertical="center" indent="1"/>
    </xf>
    <xf numFmtId="0" fontId="5" fillId="0" borderId="1" xfId="0" applyFont="1" applyBorder="1" applyAlignment="1">
      <alignment horizontal="center" vertical="center" wrapText="1"/>
    </xf>
    <xf numFmtId="1" fontId="4" fillId="2" borderId="1" xfId="0" applyNumberFormat="1" applyFont="1" applyFill="1" applyBorder="1" applyAlignment="1">
      <alignment horizontal="right" vertical="center" wrapText="1" indent="1"/>
    </xf>
    <xf numFmtId="1" fontId="2" fillId="3" borderId="1" xfId="0" applyNumberFormat="1" applyFont="1" applyFill="1" applyBorder="1" applyAlignment="1">
      <alignment horizontal="right" vertical="center" wrapText="1" indent="1"/>
    </xf>
    <xf numFmtId="0" fontId="1" fillId="0" borderId="0" xfId="0" applyFont="1" applyFill="1" applyAlignment="1">
      <alignment horizontal="right" vertical="center" wrapText="1" indent="1"/>
    </xf>
    <xf numFmtId="0" fontId="1" fillId="0" borderId="0" xfId="0" applyFont="1" applyFill="1" applyAlignment="1">
      <alignment horizontal="right" vertical="center" indent="1"/>
    </xf>
    <xf numFmtId="0" fontId="1" fillId="0" borderId="0" xfId="0" applyFont="1" applyFill="1"/>
    <xf numFmtId="0" fontId="0" fillId="0" borderId="0" xfId="0" applyFill="1"/>
    <xf numFmtId="0" fontId="2" fillId="3" borderId="1" xfId="0" applyFont="1" applyFill="1" applyBorder="1" applyAlignment="1">
      <alignment horizontal="right" vertical="center" indent="1"/>
    </xf>
    <xf numFmtId="1" fontId="2" fillId="3" borderId="1" xfId="0" applyNumberFormat="1" applyFont="1" applyFill="1" applyBorder="1" applyAlignment="1">
      <alignment horizontal="right" vertical="center" indent="1"/>
    </xf>
    <xf numFmtId="164" fontId="2" fillId="0" borderId="1" xfId="0" applyNumberFormat="1" applyFont="1" applyFill="1" applyBorder="1" applyAlignment="1">
      <alignment horizontal="right" vertical="center" wrapText="1" indent="1"/>
    </xf>
    <xf numFmtId="1" fontId="4" fillId="0" borderId="1" xfId="0" applyNumberFormat="1" applyFont="1" applyFill="1" applyBorder="1" applyAlignment="1">
      <alignment horizontal="right" vertical="center" wrapText="1" indent="1"/>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Fill="1" applyAlignment="1">
      <alignment horizontal="right" vertical="center" wrapText="1" indent="1"/>
    </xf>
    <xf numFmtId="0" fontId="2" fillId="0" borderId="0" xfId="0" applyFont="1" applyFill="1" applyBorder="1" applyAlignment="1">
      <alignment horizontal="right" vertical="center" wrapText="1" indent="1"/>
    </xf>
    <xf numFmtId="0" fontId="2" fillId="2" borderId="1" xfId="0" applyFont="1" applyFill="1" applyBorder="1" applyAlignment="1">
      <alignment horizontal="center" vertical="center" wrapText="1"/>
    </xf>
    <xf numFmtId="0" fontId="2" fillId="0" borderId="1" xfId="0" applyFont="1" applyBorder="1" applyAlignment="1">
      <alignment horizontal="right" vertical="center" wrapText="1" indent="1"/>
    </xf>
    <xf numFmtId="0" fontId="2" fillId="0" borderId="0" xfId="0" applyFont="1" applyFill="1" applyBorder="1" applyAlignment="1">
      <alignment horizontal="right" vertical="center" wrapText="1" indent="1"/>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Fill="1" applyBorder="1" applyAlignment="1">
      <alignment horizontal="right" vertical="center" wrapText="1" indent="1"/>
    </xf>
    <xf numFmtId="164" fontId="2" fillId="3" borderId="1" xfId="0" applyNumberFormat="1" applyFont="1" applyFill="1" applyBorder="1" applyAlignment="1">
      <alignment horizontal="right" vertical="center" wrapText="1" indent="1"/>
    </xf>
    <xf numFmtId="0" fontId="9" fillId="2" borderId="1" xfId="0" applyFont="1" applyFill="1" applyBorder="1" applyAlignment="1">
      <alignment horizontal="center" vertical="center" wrapText="1"/>
    </xf>
    <xf numFmtId="0" fontId="0" fillId="0" borderId="1" xfId="0" applyBorder="1" applyAlignment="1">
      <alignment horizontal="left" vertical="center" wrapText="1" indent="1"/>
    </xf>
    <xf numFmtId="0" fontId="2" fillId="0" borderId="0" xfId="0" applyFont="1" applyFill="1" applyBorder="1" applyAlignment="1">
      <alignment horizontal="center" vertical="center"/>
    </xf>
    <xf numFmtId="0" fontId="0" fillId="0" borderId="0" xfId="0" applyFill="1" applyBorder="1" applyAlignment="1">
      <alignment horizontal="left" vertical="center" wrapText="1" indent="1"/>
    </xf>
    <xf numFmtId="1" fontId="4" fillId="0" borderId="0" xfId="0" applyNumberFormat="1" applyFont="1" applyFill="1" applyBorder="1" applyAlignment="1">
      <alignment horizontal="right" vertical="center" wrapText="1" indent="1"/>
    </xf>
    <xf numFmtId="0" fontId="1" fillId="0" borderId="0" xfId="0" applyFont="1" applyFill="1" applyBorder="1"/>
    <xf numFmtId="0" fontId="17" fillId="0" borderId="9" xfId="0" applyFont="1" applyBorder="1" applyAlignment="1">
      <alignment horizontal="center" vertical="center" wrapText="1"/>
    </xf>
    <xf numFmtId="0" fontId="2" fillId="0" borderId="0" xfId="0" applyFont="1" applyFill="1" applyBorder="1" applyAlignment="1">
      <alignment horizontal="left" vertical="center" wrapText="1" indent="1"/>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2" fillId="0" borderId="0" xfId="0" applyFont="1" applyAlignment="1">
      <alignment horizontal="left" vertical="center" wrapText="1" inden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right" vertical="center" wrapText="1" indent="1"/>
    </xf>
    <xf numFmtId="0" fontId="2" fillId="0" borderId="0"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Fill="1" applyAlignment="1">
      <alignment horizontal="right" vertical="center" wrapText="1" indent="1"/>
    </xf>
    <xf numFmtId="0" fontId="2" fillId="0" borderId="0" xfId="0" applyFont="1" applyFill="1" applyBorder="1" applyAlignment="1">
      <alignment horizontal="right" vertical="center" wrapText="1" indent="1"/>
    </xf>
    <xf numFmtId="0" fontId="2" fillId="0" borderId="0" xfId="0" applyFont="1" applyFill="1" applyAlignment="1">
      <alignment horizontal="left" vertical="center" wrapText="1" indent="1"/>
    </xf>
    <xf numFmtId="0" fontId="10" fillId="2" borderId="1" xfId="0" applyFont="1" applyFill="1" applyBorder="1" applyAlignment="1">
      <alignment horizontal="center" vertical="center" wrapText="1"/>
    </xf>
    <xf numFmtId="0" fontId="9" fillId="0" borderId="0" xfId="0" applyFont="1" applyAlignment="1">
      <alignment horizontal="left" vertical="center" wrapText="1" indent="1"/>
    </xf>
    <xf numFmtId="49" fontId="9" fillId="2"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indent="1"/>
    </xf>
    <xf numFmtId="0" fontId="7" fillId="0" borderId="1" xfId="0" applyFont="1" applyBorder="1" applyAlignment="1">
      <alignment horizontal="left" vertical="center" wrapText="1" indent="1"/>
    </xf>
    <xf numFmtId="0" fontId="7" fillId="0" borderId="1" xfId="0" applyFont="1" applyBorder="1" applyAlignment="1">
      <alignment horizontal="right" vertical="center" wrapText="1" indent="1"/>
    </xf>
    <xf numFmtId="0" fontId="4" fillId="0" borderId="1" xfId="0" applyFont="1" applyBorder="1" applyAlignment="1">
      <alignment horizontal="center"/>
    </xf>
    <xf numFmtId="0" fontId="18" fillId="0" borderId="1" xfId="0" applyFont="1" applyBorder="1" applyAlignment="1">
      <alignment horizontal="center"/>
    </xf>
    <xf numFmtId="0" fontId="24" fillId="0" borderId="1" xfId="0" applyFont="1" applyBorder="1" applyAlignment="1">
      <alignment horizontal="center"/>
    </xf>
    <xf numFmtId="0" fontId="18" fillId="2" borderId="1" xfId="0" applyFont="1" applyFill="1" applyBorder="1"/>
    <xf numFmtId="164" fontId="4" fillId="3" borderId="1" xfId="0" applyNumberFormat="1" applyFont="1" applyFill="1" applyBorder="1" applyAlignment="1">
      <alignment horizontal="right" vertical="center" indent="1"/>
    </xf>
    <xf numFmtId="0" fontId="18" fillId="3" borderId="1" xfId="0" applyFont="1" applyFill="1" applyBorder="1"/>
    <xf numFmtId="0" fontId="6" fillId="0" borderId="0" xfId="0" applyFont="1" applyFill="1" applyBorder="1" applyAlignment="1">
      <alignment horizontal="center" vertical="top" wrapText="1"/>
    </xf>
    <xf numFmtId="0" fontId="11" fillId="0" borderId="0" xfId="0" applyFont="1" applyFill="1" applyBorder="1" applyAlignment="1">
      <alignment horizontal="center" vertical="top" wrapText="1"/>
    </xf>
    <xf numFmtId="0" fontId="0" fillId="0" borderId="0" xfId="0" applyBorder="1" applyAlignment="1">
      <alignment horizontal="center" vertical="center" wrapText="1"/>
    </xf>
    <xf numFmtId="0" fontId="17" fillId="0" borderId="0" xfId="0" applyFont="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1" xfId="0" applyFont="1" applyFill="1" applyBorder="1" applyAlignment="1">
      <alignment horizontal="right" vertical="center" wrapText="1" indent="1"/>
    </xf>
    <xf numFmtId="0" fontId="4" fillId="3" borderId="1" xfId="0" applyFont="1" applyFill="1" applyBorder="1" applyAlignment="1">
      <alignment horizontal="right" vertical="center" indent="1"/>
    </xf>
    <xf numFmtId="0" fontId="0" fillId="0" borderId="0" xfId="0" applyFill="1" applyAlignment="1">
      <alignment horizontal="right" vertical="center" wrapText="1" indent="1"/>
    </xf>
    <xf numFmtId="0" fontId="0" fillId="0" borderId="0" xfId="0" applyFill="1" applyBorder="1" applyAlignment="1">
      <alignment horizontal="right" vertical="center" wrapText="1" indent="1"/>
    </xf>
    <xf numFmtId="0" fontId="2" fillId="0" borderId="3" xfId="0" applyFont="1" applyFill="1" applyBorder="1" applyAlignment="1">
      <alignment horizontal="right" vertical="center" wrapText="1" indent="1"/>
    </xf>
    <xf numFmtId="0" fontId="0" fillId="0" borderId="9" xfId="0" applyFill="1" applyBorder="1" applyAlignment="1">
      <alignment horizontal="left" vertical="center" wrapText="1" indent="1"/>
    </xf>
    <xf numFmtId="1" fontId="4" fillId="0" borderId="3" xfId="0" applyNumberFormat="1" applyFont="1" applyFill="1" applyBorder="1" applyAlignment="1">
      <alignment horizontal="right" vertical="center" wrapText="1" indent="1"/>
    </xf>
    <xf numFmtId="1" fontId="4" fillId="0" borderId="4" xfId="0" applyNumberFormat="1" applyFont="1" applyFill="1" applyBorder="1" applyAlignment="1">
      <alignment horizontal="right" vertical="center" wrapText="1" indent="1"/>
    </xf>
    <xf numFmtId="0" fontId="0" fillId="0" borderId="0" xfId="0" applyBorder="1" applyAlignment="1"/>
    <xf numFmtId="0" fontId="4" fillId="4" borderId="1" xfId="0" applyFont="1" applyFill="1" applyBorder="1" applyAlignment="1">
      <alignment horizontal="right" vertical="center" wrapText="1" indent="1"/>
    </xf>
    <xf numFmtId="1" fontId="4" fillId="4" borderId="1" xfId="0" applyNumberFormat="1" applyFont="1" applyFill="1" applyBorder="1" applyAlignment="1">
      <alignment horizontal="right" vertical="center" wrapText="1" indent="1"/>
    </xf>
    <xf numFmtId="0" fontId="26" fillId="3" borderId="1" xfId="0" applyFont="1" applyFill="1" applyBorder="1" applyAlignment="1">
      <alignment horizontal="right" vertical="center" wrapText="1" indent="1"/>
    </xf>
    <xf numFmtId="0" fontId="26" fillId="3" borderId="1" xfId="0" applyFont="1" applyFill="1" applyBorder="1" applyAlignment="1">
      <alignment horizontal="right" vertical="center" indent="1"/>
    </xf>
    <xf numFmtId="164" fontId="26" fillId="3" borderId="1" xfId="0" applyNumberFormat="1" applyFont="1" applyFill="1" applyBorder="1" applyAlignment="1">
      <alignment horizontal="right" vertical="center" wrapText="1" indent="1"/>
    </xf>
    <xf numFmtId="164" fontId="4" fillId="4" borderId="1" xfId="0" applyNumberFormat="1" applyFont="1" applyFill="1" applyBorder="1" applyAlignment="1">
      <alignment horizontal="right" vertical="center" wrapText="1" indent="1"/>
    </xf>
    <xf numFmtId="0" fontId="27" fillId="3" borderId="1" xfId="0" applyFont="1" applyFill="1" applyBorder="1" applyAlignment="1">
      <alignment horizontal="right" vertical="center" wrapText="1" indent="1"/>
    </xf>
    <xf numFmtId="0" fontId="27" fillId="2" borderId="1" xfId="0" applyFont="1" applyFill="1" applyBorder="1" applyAlignment="1">
      <alignment horizontal="right" vertical="center" indent="1"/>
    </xf>
    <xf numFmtId="0" fontId="28" fillId="2" borderId="1" xfId="0" applyFont="1" applyFill="1" applyBorder="1"/>
    <xf numFmtId="0" fontId="16" fillId="4" borderId="1" xfId="0" applyFont="1" applyFill="1" applyBorder="1" applyAlignment="1">
      <alignment horizontal="right" vertical="center" wrapText="1" indent="1"/>
    </xf>
    <xf numFmtId="1" fontId="16" fillId="4" borderId="1" xfId="0" applyNumberFormat="1" applyFont="1" applyFill="1" applyBorder="1" applyAlignment="1">
      <alignment horizontal="right" vertical="center" wrapText="1" indent="1"/>
    </xf>
    <xf numFmtId="0" fontId="26" fillId="2" borderId="1" xfId="0" applyFont="1" applyFill="1" applyBorder="1" applyAlignment="1">
      <alignment horizontal="right" vertical="center" indent="1"/>
    </xf>
    <xf numFmtId="164" fontId="26" fillId="3" borderId="1" xfId="0" applyNumberFormat="1" applyFont="1" applyFill="1" applyBorder="1" applyAlignment="1">
      <alignment horizontal="center" vertical="center" wrapText="1"/>
    </xf>
    <xf numFmtId="164" fontId="26" fillId="3" borderId="4" xfId="0" applyNumberFormat="1" applyFont="1" applyFill="1" applyBorder="1" applyAlignment="1">
      <alignment horizontal="right" vertical="center" wrapText="1" indent="1"/>
    </xf>
    <xf numFmtId="0" fontId="18" fillId="3" borderId="1" xfId="0" applyFont="1" applyFill="1" applyBorder="1" applyAlignment="1">
      <alignment horizontal="right" vertical="center" indent="1"/>
    </xf>
    <xf numFmtId="0" fontId="1" fillId="2" borderId="1" xfId="0" applyFont="1" applyFill="1" applyBorder="1" applyAlignment="1">
      <alignment horizontal="right" vertical="center" indent="1"/>
    </xf>
    <xf numFmtId="0" fontId="28" fillId="2" borderId="1" xfId="0" applyFont="1" applyFill="1" applyBorder="1" applyAlignment="1">
      <alignment horizontal="right" vertical="center" indent="1"/>
    </xf>
    <xf numFmtId="0" fontId="1" fillId="4" borderId="1" xfId="0" applyFont="1" applyFill="1" applyBorder="1" applyAlignment="1">
      <alignment horizontal="right" vertical="center" indent="1"/>
    </xf>
    <xf numFmtId="0" fontId="29" fillId="2" borderId="1" xfId="0" applyFont="1" applyFill="1" applyBorder="1" applyAlignment="1">
      <alignment horizontal="right" vertical="center" indent="1"/>
    </xf>
    <xf numFmtId="0" fontId="18" fillId="4" borderId="1" xfId="0" applyFont="1" applyFill="1" applyBorder="1" applyAlignment="1">
      <alignment horizontal="right" vertical="center" indent="1"/>
    </xf>
    <xf numFmtId="0" fontId="2" fillId="0" borderId="1" xfId="0" applyFont="1" applyFill="1" applyBorder="1" applyAlignment="1">
      <alignment horizontal="center" vertical="center" wrapText="1"/>
    </xf>
    <xf numFmtId="9" fontId="2" fillId="3" borderId="1" xfId="0" applyNumberFormat="1" applyFont="1" applyFill="1" applyBorder="1" applyAlignment="1">
      <alignment horizontal="right" vertical="center" wrapText="1" indent="1"/>
    </xf>
    <xf numFmtId="164" fontId="2" fillId="2" borderId="1" xfId="0" applyNumberFormat="1" applyFont="1" applyFill="1" applyBorder="1" applyAlignment="1">
      <alignment horizontal="right" vertical="center" indent="1"/>
    </xf>
    <xf numFmtId="0" fontId="4" fillId="4" borderId="1" xfId="0" applyFont="1" applyFill="1" applyBorder="1" applyAlignment="1">
      <alignment horizontal="right" vertical="center" indent="1"/>
    </xf>
    <xf numFmtId="1" fontId="4" fillId="4" borderId="1" xfId="0" applyNumberFormat="1" applyFont="1" applyFill="1" applyBorder="1" applyAlignment="1">
      <alignment horizontal="right" vertical="center" indent="1"/>
    </xf>
    <xf numFmtId="0" fontId="1" fillId="0" borderId="1" xfId="0" applyFont="1" applyBorder="1" applyAlignment="1">
      <alignment horizontal="center" vertical="center" wrapText="1"/>
    </xf>
    <xf numFmtId="17" fontId="1" fillId="0" borderId="1" xfId="0" applyNumberFormat="1" applyFont="1" applyBorder="1" applyAlignment="1">
      <alignment horizontal="center" vertical="center" wrapText="1"/>
    </xf>
    <xf numFmtId="0" fontId="1" fillId="0" borderId="1" xfId="0" applyFont="1" applyBorder="1" applyAlignment="1">
      <alignment horizontal="right" vertical="center" wrapText="1" indent="1"/>
    </xf>
    <xf numFmtId="164" fontId="1" fillId="0" borderId="1" xfId="0" applyNumberFormat="1" applyFont="1" applyBorder="1" applyAlignment="1">
      <alignment horizontal="right" vertical="center" wrapText="1" indent="1"/>
    </xf>
    <xf numFmtId="0" fontId="2"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horizontal="right" vertical="center" wrapText="1" indent="1"/>
    </xf>
    <xf numFmtId="164" fontId="18" fillId="3" borderId="1" xfId="0" applyNumberFormat="1" applyFont="1" applyFill="1" applyBorder="1" applyAlignment="1">
      <alignment horizontal="right" vertical="center" wrapText="1" indent="1"/>
    </xf>
    <xf numFmtId="17" fontId="18" fillId="2"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6" fillId="0" borderId="0" xfId="0" applyFont="1" applyFill="1" applyAlignment="1">
      <alignment horizontal="center" vertical="top"/>
    </xf>
    <xf numFmtId="0" fontId="11" fillId="0" borderId="0" xfId="0" applyFont="1" applyFill="1" applyAlignment="1">
      <alignment horizontal="center" vertical="top"/>
    </xf>
    <xf numFmtId="0" fontId="5" fillId="0" borderId="0" xfId="0" applyFont="1" applyAlignment="1">
      <alignment horizontal="right" vertical="top" wrapText="1" indent="1"/>
    </xf>
    <xf numFmtId="0" fontId="1" fillId="0" borderId="0" xfId="0" applyFont="1" applyAlignment="1">
      <alignment horizontal="left" vertical="top" wrapText="1" indent="1"/>
    </xf>
    <xf numFmtId="0" fontId="0" fillId="0" borderId="0" xfId="0" applyAlignment="1">
      <alignment horizontal="left" vertical="top" wrapText="1" indent="1"/>
    </xf>
    <xf numFmtId="0" fontId="2" fillId="0" borderId="2" xfId="0" applyFont="1" applyBorder="1" applyAlignment="1">
      <alignment horizontal="left" vertical="center" wrapText="1" indent="1"/>
    </xf>
    <xf numFmtId="0" fontId="2" fillId="0" borderId="3" xfId="0" applyFont="1" applyBorder="1" applyAlignment="1">
      <alignment horizontal="left" vertical="center" wrapText="1" indent="1"/>
    </xf>
    <xf numFmtId="0" fontId="17" fillId="0" borderId="4" xfId="0" applyFont="1" applyBorder="1" applyAlignment="1">
      <alignment horizontal="left" vertical="center" wrapText="1" indent="1"/>
    </xf>
    <xf numFmtId="0" fontId="2" fillId="0" borderId="0" xfId="0" applyFont="1" applyAlignment="1">
      <alignment horizontal="center" vertical="center" wrapText="1"/>
    </xf>
    <xf numFmtId="0" fontId="0" fillId="0" borderId="0" xfId="0" applyAlignment="1">
      <alignment horizontal="center" vertical="center" wrapText="1"/>
    </xf>
    <xf numFmtId="16" fontId="10"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indent="1"/>
    </xf>
    <xf numFmtId="0" fontId="2" fillId="2" borderId="1" xfId="0" applyFont="1" applyFill="1" applyBorder="1" applyAlignment="1">
      <alignment horizontal="center" vertical="center" wrapText="1"/>
    </xf>
    <xf numFmtId="16" fontId="6" fillId="0" borderId="1" xfId="0" applyNumberFormat="1" applyFont="1" applyFill="1" applyBorder="1" applyAlignment="1">
      <alignment horizontal="center" vertical="top" wrapText="1"/>
    </xf>
    <xf numFmtId="0" fontId="11" fillId="0" borderId="1" xfId="0" applyFont="1" applyFill="1" applyBorder="1" applyAlignment="1">
      <alignment horizontal="center" vertical="top" wrapText="1"/>
    </xf>
    <xf numFmtId="0" fontId="2" fillId="0" borderId="1" xfId="0" applyFont="1" applyBorder="1" applyAlignment="1">
      <alignment horizontal="left" vertical="center" wrapText="1" indent="1"/>
    </xf>
    <xf numFmtId="0" fontId="17" fillId="0" borderId="1" xfId="0" applyFont="1" applyBorder="1" applyAlignment="1">
      <alignment horizontal="left" vertical="center" wrapText="1" indent="1"/>
    </xf>
    <xf numFmtId="0" fontId="1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left" vertical="center" wrapText="1" indent="6"/>
    </xf>
    <xf numFmtId="0" fontId="14" fillId="0" borderId="1" xfId="0" applyFont="1" applyBorder="1" applyAlignment="1">
      <alignment horizontal="left" vertical="center" wrapText="1" indent="6"/>
    </xf>
    <xf numFmtId="0" fontId="0" fillId="0" borderId="1" xfId="0" applyBorder="1" applyAlignment="1">
      <alignment horizontal="left" vertical="center" wrapText="1" indent="6"/>
    </xf>
    <xf numFmtId="49" fontId="6" fillId="0" borderId="1" xfId="0" applyNumberFormat="1" applyFont="1" applyFill="1" applyBorder="1" applyAlignment="1">
      <alignment horizontal="center" vertical="top" wrapText="1"/>
    </xf>
    <xf numFmtId="49" fontId="11" fillId="0" borderId="1"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0" fontId="18" fillId="0" borderId="1" xfId="0" applyFont="1" applyFill="1" applyBorder="1" applyAlignment="1">
      <alignment horizontal="center" vertical="top" wrapText="1"/>
    </xf>
    <xf numFmtId="0" fontId="15" fillId="0" borderId="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2" fillId="0" borderId="2" xfId="0" applyFont="1" applyBorder="1" applyAlignment="1">
      <alignment horizontal="left" vertical="center" wrapText="1" indent="6"/>
    </xf>
    <xf numFmtId="0" fontId="14" fillId="0" borderId="3" xfId="0" applyFont="1" applyBorder="1" applyAlignment="1">
      <alignment horizontal="left" vertical="center" wrapText="1" indent="6"/>
    </xf>
    <xf numFmtId="0" fontId="0" fillId="0" borderId="3" xfId="0" applyBorder="1" applyAlignment="1">
      <alignment horizontal="left" vertical="center" wrapText="1" indent="6"/>
    </xf>
    <xf numFmtId="0" fontId="0" fillId="0" borderId="4" xfId="0" applyBorder="1" applyAlignment="1">
      <alignment horizontal="left" vertical="center" wrapText="1" indent="6"/>
    </xf>
    <xf numFmtId="0" fontId="5" fillId="0" borderId="0" xfId="0" applyFon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left" vertical="top" indent="1"/>
    </xf>
    <xf numFmtId="0" fontId="0" fillId="2" borderId="1" xfId="0" applyFont="1" applyFill="1" applyBorder="1" applyAlignment="1">
      <alignment horizontal="left" vertical="top" indent="1"/>
    </xf>
    <xf numFmtId="0" fontId="5" fillId="0" borderId="0" xfId="0" applyFont="1" applyBorder="1" applyAlignment="1">
      <alignment horizontal="right" vertical="center" indent="1"/>
    </xf>
    <xf numFmtId="0" fontId="6" fillId="0" borderId="0" xfId="0" applyFont="1" applyBorder="1" applyAlignment="1">
      <alignment horizontal="center" vertical="top" wrapText="1"/>
    </xf>
    <xf numFmtId="0" fontId="11" fillId="0" borderId="0" xfId="0" applyFont="1" applyBorder="1" applyAlignment="1">
      <alignment horizontal="center" vertical="top" wrapText="1"/>
    </xf>
    <xf numFmtId="0" fontId="6" fillId="0" borderId="0" xfId="0" applyFont="1" applyBorder="1" applyAlignment="1">
      <alignment horizontal="center" vertical="top"/>
    </xf>
    <xf numFmtId="0" fontId="17" fillId="0" borderId="0" xfId="0" applyFont="1" applyAlignment="1">
      <alignment horizontal="center" vertical="center" wrapText="1"/>
    </xf>
    <xf numFmtId="0" fontId="5" fillId="0" borderId="0" xfId="0" applyFont="1" applyAlignment="1">
      <alignment horizontal="right" vertical="center" wrapText="1" indent="1"/>
    </xf>
    <xf numFmtId="0" fontId="5" fillId="0" borderId="12" xfId="0" applyFont="1" applyBorder="1" applyAlignment="1">
      <alignment horizontal="right" vertical="center" wrapText="1" indent="1"/>
    </xf>
    <xf numFmtId="0" fontId="5" fillId="0" borderId="0" xfId="0" applyFont="1" applyAlignment="1">
      <alignment horizontal="right" vertical="center" indent="1"/>
    </xf>
    <xf numFmtId="49"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indent="1"/>
    </xf>
    <xf numFmtId="0" fontId="0" fillId="2" borderId="1" xfId="0" applyFill="1" applyBorder="1" applyAlignment="1">
      <alignment horizontal="left" vertical="center" wrapText="1" inden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2" fillId="0" borderId="2" xfId="0" applyFont="1" applyBorder="1" applyAlignment="1">
      <alignment horizontal="left" vertical="center" wrapText="1" indent="6"/>
    </xf>
    <xf numFmtId="0" fontId="3" fillId="0" borderId="3" xfId="0" applyFont="1" applyBorder="1" applyAlignment="1">
      <alignment horizontal="left" vertical="center" wrapText="1" indent="6"/>
    </xf>
    <xf numFmtId="0" fontId="17" fillId="0" borderId="3" xfId="0" applyFont="1" applyBorder="1" applyAlignment="1">
      <alignment horizontal="left" vertical="center" wrapText="1" indent="6"/>
    </xf>
    <xf numFmtId="0" fontId="17" fillId="0" borderId="4" xfId="0" applyFont="1" applyBorder="1" applyAlignment="1">
      <alignment horizontal="left" vertical="center" wrapText="1" indent="6"/>
    </xf>
    <xf numFmtId="0" fontId="7" fillId="0" borderId="0" xfId="0" applyFont="1" applyBorder="1" applyAlignment="1">
      <alignment horizontal="center" vertical="top" wrapText="1"/>
    </xf>
    <xf numFmtId="0" fontId="8" fillId="0" borderId="0" xfId="0" applyFont="1" applyBorder="1" applyAlignment="1">
      <alignment horizontal="center" vertical="top" wrapText="1"/>
    </xf>
    <xf numFmtId="0" fontId="5" fillId="2" borderId="2" xfId="0" applyFont="1" applyFill="1" applyBorder="1" applyAlignment="1">
      <alignment horizontal="left" vertical="center" wrapText="1"/>
    </xf>
    <xf numFmtId="0" fontId="0" fillId="2" borderId="3" xfId="0" applyFill="1" applyBorder="1" applyAlignment="1">
      <alignment horizontal="left" vertical="center" wrapText="1"/>
    </xf>
    <xf numFmtId="0" fontId="0" fillId="0" borderId="3" xfId="0" applyBorder="1" applyAlignment="1">
      <alignment vertical="center"/>
    </xf>
    <xf numFmtId="0" fontId="0" fillId="0" borderId="4" xfId="0" applyBorder="1" applyAlignment="1">
      <alignment vertical="center"/>
    </xf>
    <xf numFmtId="0" fontId="17" fillId="0" borderId="1" xfId="0" applyFont="1" applyBorder="1" applyAlignment="1">
      <alignment horizontal="center" vertical="center" wrapText="1"/>
    </xf>
    <xf numFmtId="0" fontId="2" fillId="0" borderId="1" xfId="0" applyFont="1" applyBorder="1" applyAlignment="1">
      <alignment horizontal="left" vertical="center" wrapText="1" indent="6"/>
    </xf>
    <xf numFmtId="0" fontId="3" fillId="0" borderId="1" xfId="0" applyFont="1" applyBorder="1" applyAlignment="1">
      <alignment horizontal="left" vertical="center" wrapText="1" indent="6"/>
    </xf>
    <xf numFmtId="0" fontId="17" fillId="0" borderId="1" xfId="0" applyFont="1" applyBorder="1" applyAlignment="1">
      <alignment horizontal="left" vertical="center" wrapText="1" indent="6"/>
    </xf>
    <xf numFmtId="0" fontId="20" fillId="0" borderId="0" xfId="0" applyFont="1" applyBorder="1" applyAlignment="1">
      <alignment horizontal="center" vertical="top"/>
    </xf>
    <xf numFmtId="0" fontId="6" fillId="0" borderId="5" xfId="0" applyFont="1" applyFill="1" applyBorder="1" applyAlignment="1">
      <alignment horizontal="left" vertical="top" wrapText="1" indent="1"/>
    </xf>
    <xf numFmtId="0" fontId="11" fillId="0" borderId="5" xfId="0" applyFont="1" applyFill="1" applyBorder="1" applyAlignment="1">
      <alignment horizontal="left" vertical="top" wrapText="1" indent="1"/>
    </xf>
    <xf numFmtId="0" fontId="5" fillId="0" borderId="0" xfId="0" applyFont="1" applyBorder="1" applyAlignment="1">
      <alignment horizontal="right" vertical="center" wrapText="1" indent="1"/>
    </xf>
    <xf numFmtId="0" fontId="5" fillId="0" borderId="9" xfId="0" applyFont="1" applyBorder="1" applyAlignment="1">
      <alignment horizontal="right" vertical="center" indent="1"/>
    </xf>
    <xf numFmtId="0" fontId="7" fillId="0" borderId="3" xfId="0" applyFont="1" applyBorder="1" applyAlignment="1">
      <alignment horizontal="center" vertical="top" wrapText="1"/>
    </xf>
    <xf numFmtId="0" fontId="20" fillId="0" borderId="3" xfId="0" applyFont="1" applyBorder="1" applyAlignment="1">
      <alignment horizontal="center" vertical="top"/>
    </xf>
    <xf numFmtId="0" fontId="5" fillId="2" borderId="3" xfId="0" applyFont="1" applyFill="1" applyBorder="1" applyAlignment="1">
      <alignment horizontal="left" vertical="center" wrapText="1"/>
    </xf>
    <xf numFmtId="0" fontId="1"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right" vertical="center" wrapText="1" indent="1"/>
    </xf>
    <xf numFmtId="0" fontId="1" fillId="0" borderId="0" xfId="0" applyFont="1" applyBorder="1" applyAlignment="1">
      <alignment horizontal="center" vertical="top" wrapText="1"/>
    </xf>
    <xf numFmtId="0" fontId="0" fillId="0" borderId="0" xfId="0" applyBorder="1" applyAlignment="1">
      <alignment horizontal="center" vertical="top"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1" fillId="0" borderId="15" xfId="0" applyFont="1" applyBorder="1" applyAlignment="1">
      <alignment horizontal="center" vertical="center"/>
    </xf>
    <xf numFmtId="0" fontId="0" fillId="0" borderId="14" xfId="0" applyBorder="1" applyAlignment="1">
      <alignment horizontal="center" vertical="center"/>
    </xf>
    <xf numFmtId="0" fontId="5"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0" borderId="6" xfId="0" applyFont="1" applyBorder="1" applyAlignment="1">
      <alignment horizontal="left" vertical="center" wrapText="1" indent="1"/>
    </xf>
    <xf numFmtId="0" fontId="0" fillId="0" borderId="5" xfId="0" applyBorder="1" applyAlignment="1">
      <alignment horizontal="left" vertical="center" wrapText="1" indent="1"/>
    </xf>
    <xf numFmtId="0" fontId="0" fillId="0" borderId="7" xfId="0" applyBorder="1" applyAlignment="1">
      <alignment horizontal="left" vertical="center" wrapText="1" indent="1"/>
    </xf>
    <xf numFmtId="0" fontId="0" fillId="0" borderId="8" xfId="0" applyBorder="1" applyAlignment="1">
      <alignment horizontal="left" vertical="center" wrapText="1" indent="1"/>
    </xf>
    <xf numFmtId="0" fontId="0" fillId="0" borderId="9" xfId="0" applyBorder="1" applyAlignment="1">
      <alignment horizontal="left" vertical="center" wrapText="1" indent="1"/>
    </xf>
    <xf numFmtId="0" fontId="0" fillId="0" borderId="10" xfId="0" applyBorder="1" applyAlignment="1">
      <alignment horizontal="left" vertical="center" wrapText="1" indent="1"/>
    </xf>
    <xf numFmtId="0" fontId="0" fillId="0" borderId="11" xfId="0" applyBorder="1" applyAlignment="1">
      <alignment horizontal="left" vertical="center" wrapText="1" indent="1"/>
    </xf>
    <xf numFmtId="0" fontId="0" fillId="0" borderId="0" xfId="0" applyAlignment="1">
      <alignment horizontal="left" vertical="center" wrapText="1" indent="1"/>
    </xf>
    <xf numFmtId="0" fontId="2" fillId="0" borderId="1" xfId="0" applyFont="1" applyBorder="1" applyAlignment="1">
      <alignment horizontal="right" vertical="center" wrapText="1" indent="1"/>
    </xf>
    <xf numFmtId="0" fontId="0" fillId="0" borderId="1" xfId="0" applyBorder="1" applyAlignment="1">
      <alignment horizontal="right" vertical="center" wrapText="1" indent="1"/>
    </xf>
    <xf numFmtId="49" fontId="5" fillId="2" borderId="1" xfId="0" applyNumberFormat="1" applyFont="1" applyFill="1" applyBorder="1" applyAlignment="1">
      <alignment horizontal="center" vertical="center" wrapText="1"/>
    </xf>
    <xf numFmtId="49" fontId="0" fillId="2" borderId="1" xfId="0" applyNumberFormat="1" applyFill="1" applyBorder="1" applyAlignment="1">
      <alignment horizontal="center" vertical="center" wrapText="1"/>
    </xf>
    <xf numFmtId="0" fontId="18" fillId="2" borderId="2" xfId="0" applyFont="1" applyFill="1" applyBorder="1" applyAlignment="1">
      <alignment horizontal="left" vertical="center" wrapText="1" indent="1"/>
    </xf>
    <xf numFmtId="0" fontId="17" fillId="2" borderId="3" xfId="0" applyFont="1" applyFill="1"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2" fillId="0" borderId="0" xfId="0" applyFont="1" applyAlignment="1">
      <alignment horizontal="right" vertical="center" wrapText="1" indent="1"/>
    </xf>
    <xf numFmtId="0" fontId="0" fillId="0" borderId="0" xfId="0" applyAlignment="1">
      <alignment horizontal="right" vertical="center" wrapText="1" indent="1"/>
    </xf>
    <xf numFmtId="0" fontId="0" fillId="0" borderId="0" xfId="0" applyBorder="1" applyAlignment="1">
      <alignment horizontal="right" vertical="center" wrapText="1" indent="1"/>
    </xf>
    <xf numFmtId="0" fontId="0" fillId="0" borderId="12" xfId="0" applyBorder="1" applyAlignment="1">
      <alignment horizontal="right" vertical="center" wrapText="1" indent="1"/>
    </xf>
    <xf numFmtId="0" fontId="0" fillId="0" borderId="0" xfId="0" applyBorder="1" applyAlignment="1">
      <alignment horizontal="center" vertical="center" wrapText="1"/>
    </xf>
    <xf numFmtId="0" fontId="18" fillId="2" borderId="2"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vertical="center" wrapText="1"/>
    </xf>
    <xf numFmtId="0" fontId="0" fillId="0" borderId="4" xfId="0" applyBorder="1" applyAlignment="1">
      <alignment vertical="center" wrapText="1"/>
    </xf>
    <xf numFmtId="0" fontId="18"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0" xfId="0" applyFont="1" applyAlignment="1"/>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2" fillId="2" borderId="2" xfId="0" applyFont="1" applyFill="1" applyBorder="1" applyAlignment="1">
      <alignment horizontal="left" vertical="center" wrapText="1"/>
    </xf>
    <xf numFmtId="0" fontId="5" fillId="0" borderId="8" xfId="0" applyFont="1" applyBorder="1" applyAlignment="1">
      <alignment horizontal="center" vertical="center" wrapText="1"/>
    </xf>
    <xf numFmtId="0" fontId="0" fillId="0" borderId="9" xfId="0" applyBorder="1" applyAlignment="1"/>
    <xf numFmtId="0" fontId="17" fillId="0" borderId="0" xfId="0" applyFont="1" applyBorder="1" applyAlignment="1">
      <alignment horizontal="center" vertical="center" wrapText="1"/>
    </xf>
    <xf numFmtId="0" fontId="0" fillId="0" borderId="0" xfId="0" applyBorder="1" applyAlignment="1"/>
    <xf numFmtId="0" fontId="7" fillId="0" borderId="1" xfId="0" applyFont="1" applyBorder="1" applyAlignment="1">
      <alignment horizontal="left" vertical="center" wrapText="1" indent="1"/>
    </xf>
    <xf numFmtId="0" fontId="6" fillId="0" borderId="0" xfId="0" applyFont="1" applyAlignment="1">
      <alignment horizontal="right" vertical="center" wrapText="1" indent="1"/>
    </xf>
    <xf numFmtId="0" fontId="11" fillId="0" borderId="12" xfId="0" applyFont="1" applyBorder="1" applyAlignment="1">
      <alignment horizontal="right" vertical="center" wrapText="1" inden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 xfId="0" applyFont="1" applyBorder="1" applyAlignment="1">
      <alignment horizontal="center" vertical="center" wrapText="1"/>
    </xf>
    <xf numFmtId="0" fontId="10" fillId="2" borderId="1" xfId="0" applyFont="1" applyFill="1" applyBorder="1" applyAlignment="1">
      <alignment horizontal="left" vertical="center" wrapText="1"/>
    </xf>
    <xf numFmtId="0" fontId="0" fillId="0" borderId="1" xfId="0" applyBorder="1" applyAlignment="1">
      <alignment vertical="center" wrapText="1"/>
    </xf>
    <xf numFmtId="0" fontId="10" fillId="0" borderId="0" xfId="0" applyFont="1" applyAlignment="1">
      <alignment horizontal="right" vertical="center" wrapText="1" indent="1"/>
    </xf>
    <xf numFmtId="0" fontId="23" fillId="0" borderId="12" xfId="0" applyFont="1" applyBorder="1" applyAlignment="1">
      <alignment horizontal="right" vertical="center" wrapText="1" indent="1"/>
    </xf>
    <xf numFmtId="0" fontId="1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Fill="1" applyBorder="1" applyAlignment="1">
      <alignment horizontal="left" vertical="center" wrapText="1" indent="1"/>
    </xf>
    <xf numFmtId="0" fontId="2" fillId="0" borderId="1" xfId="0" applyFont="1" applyBorder="1" applyAlignment="1">
      <alignment horizontal="left" vertical="center" indent="1"/>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xf numFmtId="49" fontId="2"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Border="1" applyAlignment="1">
      <alignment horizontal="center" vertical="center" wrapText="1"/>
    </xf>
    <xf numFmtId="49" fontId="5" fillId="2" borderId="2" xfId="0" applyNumberFormat="1" applyFont="1" applyFill="1" applyBorder="1" applyAlignment="1">
      <alignment horizontal="center" vertical="center" wrapText="1"/>
    </xf>
    <xf numFmtId="49" fontId="0" fillId="2" borderId="4" xfId="0" applyNumberFormat="1" applyFill="1" applyBorder="1" applyAlignment="1">
      <alignment horizontal="center" vertical="center" wrapText="1"/>
    </xf>
    <xf numFmtId="0" fontId="7" fillId="0" borderId="3" xfId="0" applyFont="1" applyFill="1" applyBorder="1" applyAlignment="1">
      <alignment horizontal="center" vertical="top" wrapText="1"/>
    </xf>
    <xf numFmtId="0" fontId="2" fillId="0" borderId="3" xfId="0" applyFont="1" applyFill="1" applyBorder="1" applyAlignment="1">
      <alignment horizontal="center" vertical="top" wrapText="1"/>
    </xf>
    <xf numFmtId="0" fontId="7" fillId="0" borderId="0" xfId="0" applyNumberFormat="1" applyFont="1" applyBorder="1" applyAlignment="1">
      <alignment horizontal="center" vertical="top" wrapText="1"/>
    </xf>
    <xf numFmtId="0" fontId="8" fillId="0" borderId="0" xfId="0" applyNumberFormat="1" applyFont="1" applyBorder="1" applyAlignment="1">
      <alignment horizontal="center" vertical="top" wrapText="1"/>
    </xf>
    <xf numFmtId="0" fontId="2" fillId="0" borderId="0" xfId="0" applyFont="1" applyFill="1" applyAlignment="1">
      <alignment horizontal="left" vertical="center" wrapText="1" inden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18" fillId="0" borderId="14" xfId="0" applyFont="1" applyBorder="1" applyAlignment="1">
      <alignment horizontal="center" vertical="center" wrapText="1"/>
    </xf>
    <xf numFmtId="0" fontId="17" fillId="0" borderId="14" xfId="0" applyFont="1" applyBorder="1" applyAlignment="1">
      <alignment horizontal="center" vertical="center" wrapText="1"/>
    </xf>
    <xf numFmtId="0" fontId="1" fillId="0" borderId="2" xfId="0" applyFont="1" applyBorder="1" applyAlignment="1">
      <alignment horizontal="left" vertical="center" wrapText="1" indent="1"/>
    </xf>
    <xf numFmtId="0" fontId="0" fillId="0" borderId="4" xfId="0" applyFont="1" applyBorder="1" applyAlignment="1">
      <alignment horizontal="left" vertical="center" wrapText="1" indent="1"/>
    </xf>
    <xf numFmtId="0" fontId="2" fillId="0" borderId="0" xfId="0" applyFont="1" applyFill="1" applyAlignment="1">
      <alignment horizontal="right" vertical="center" wrapText="1" indent="1"/>
    </xf>
    <xf numFmtId="0" fontId="2" fillId="0" borderId="0" xfId="0" applyFont="1" applyFill="1" applyBorder="1" applyAlignment="1">
      <alignment horizontal="right" vertical="center" wrapText="1" indent="1"/>
    </xf>
  </cellXfs>
  <cellStyles count="1">
    <cellStyle name="Обычный" xfId="0" builtinId="0"/>
  </cellStyles>
  <dxfs count="0"/>
  <tableStyles count="0" defaultTableStyle="TableStyleMedium9" defaultPivotStyle="PivotStyleLight16"/>
  <colors>
    <mruColors>
      <color rgb="FFCCFFFF"/>
      <color rgb="FF800000"/>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3/AppData/Roaming/Microsoft/Excel/2016-09-28_&#1050;&#1072;&#1083;&#1100;&#1082;&#1091;&#1083;&#1103;&#1090;&#1086;&#1088;_&#1073;&#1072;&#1083;&#1072;&#1085;&#1089;&#1086;&#1074;_&#1076;&#1088;&#1077;&#1074;&#1077;&#1089;&#1080;&#1085;&#109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1 ЛП ОТВ-ЗАГ"/>
      <sheetName val="1.2 Л-ВО ОТВ-ЗАГ"/>
      <sheetName val="1.3 СУБ ОТВ-ЗАГ"/>
      <sheetName val="2.1 ЛП ВЫВ-ЗАГ"/>
      <sheetName val="2.2 Л-ВО ВЫВ-ЗАГ"/>
      <sheetName val="2.3 СУБ ВЫВ-ЗАГ"/>
      <sheetName val="3 УР ПРИЁМ-ОТГР"/>
      <sheetName val="4.1 УР СКЛАД"/>
      <sheetName val="4.2 ЭС ПОСТАВЩИКИ "/>
      <sheetName val="4.3 ЭС ПОКУПАТЕЛИ"/>
      <sheetName val="5.1 ПИЛОМАТ-ЛЫ"/>
    </sheetNames>
    <sheetDataSet>
      <sheetData sheetId="0" refreshError="1"/>
      <sheetData sheetId="1" refreshError="1">
        <row r="17">
          <cell r="O17">
            <v>453</v>
          </cell>
        </row>
        <row r="20">
          <cell r="N20">
            <v>78</v>
          </cell>
        </row>
      </sheetData>
      <sheetData sheetId="2" refreshError="1"/>
      <sheetData sheetId="3" refreshError="1">
        <row r="9">
          <cell r="G9">
            <v>0</v>
          </cell>
          <cell r="M9">
            <v>145</v>
          </cell>
        </row>
        <row r="10">
          <cell r="G10">
            <v>0</v>
          </cell>
          <cell r="H10">
            <v>34</v>
          </cell>
          <cell r="M10">
            <v>0</v>
          </cell>
        </row>
        <row r="11">
          <cell r="M11">
            <v>943</v>
          </cell>
        </row>
        <row r="12">
          <cell r="M12">
            <v>0</v>
          </cell>
        </row>
        <row r="13">
          <cell r="M13">
            <v>243</v>
          </cell>
        </row>
        <row r="14">
          <cell r="M14">
            <v>0</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92D050"/>
  </sheetPr>
  <dimension ref="A1:R115"/>
  <sheetViews>
    <sheetView tabSelected="1" topLeftCell="A7" zoomScale="80" zoomScaleNormal="80" workbookViewId="0">
      <selection activeCell="A2" sqref="A2:Q20"/>
    </sheetView>
  </sheetViews>
  <sheetFormatPr defaultRowHeight="13.8"/>
  <cols>
    <col min="1" max="1" width="5.33203125" style="1" customWidth="1"/>
    <col min="2" max="7" width="8.88671875" style="1"/>
    <col min="8" max="8" width="3.5546875" style="1" customWidth="1"/>
    <col min="9" max="9" width="7" style="1" customWidth="1"/>
    <col min="10" max="10" width="9.88671875" style="2" customWidth="1"/>
    <col min="11" max="14" width="8.88671875" style="2"/>
    <col min="15" max="16384" width="8.88671875" style="1"/>
  </cols>
  <sheetData>
    <row r="1" spans="1:17" ht="16.05" customHeight="1"/>
    <row r="2" spans="1:17" ht="16.05" customHeight="1">
      <c r="A2" s="154" t="s">
        <v>82</v>
      </c>
      <c r="B2" s="155"/>
      <c r="C2" s="155"/>
      <c r="D2" s="155"/>
      <c r="E2" s="155"/>
      <c r="F2" s="155"/>
      <c r="G2" s="155"/>
      <c r="H2" s="155"/>
      <c r="I2" s="155"/>
      <c r="J2" s="155"/>
      <c r="K2" s="155"/>
      <c r="L2" s="155"/>
      <c r="M2" s="155"/>
      <c r="N2" s="155"/>
      <c r="O2" s="155"/>
      <c r="P2" s="155"/>
      <c r="Q2" s="155"/>
    </row>
    <row r="3" spans="1:17" ht="16.05" customHeight="1">
      <c r="A3" s="267" t="s">
        <v>258</v>
      </c>
      <c r="B3" s="196"/>
      <c r="C3" s="196"/>
      <c r="D3" s="196"/>
      <c r="E3" s="196"/>
      <c r="F3" s="196"/>
      <c r="G3" s="196"/>
      <c r="H3" s="196"/>
      <c r="I3" s="196"/>
      <c r="J3" s="196"/>
      <c r="K3" s="196"/>
      <c r="L3" s="196"/>
      <c r="M3" s="196"/>
      <c r="N3" s="196"/>
      <c r="O3" s="197"/>
      <c r="P3" s="31">
        <v>2015</v>
      </c>
      <c r="Q3" s="32" t="s">
        <v>83</v>
      </c>
    </row>
    <row r="4" spans="1:17" ht="4.8" customHeight="1"/>
    <row r="5" spans="1:17" ht="16.05" customHeight="1">
      <c r="A5" s="198" t="s">
        <v>84</v>
      </c>
      <c r="B5" s="198"/>
      <c r="C5" s="198"/>
      <c r="D5" s="200" t="s">
        <v>85</v>
      </c>
      <c r="E5" s="201"/>
      <c r="F5" s="201"/>
      <c r="G5" s="201"/>
      <c r="H5" s="201"/>
      <c r="I5" s="201"/>
      <c r="J5" s="201"/>
      <c r="K5" s="201"/>
      <c r="L5" s="201"/>
      <c r="M5" s="201"/>
      <c r="N5" s="201"/>
      <c r="O5" s="199" t="s">
        <v>41</v>
      </c>
      <c r="P5" s="199"/>
      <c r="Q5" s="199"/>
    </row>
    <row r="6" spans="1:17" s="33" customFormat="1" ht="16.8" customHeight="1">
      <c r="A6" s="191"/>
      <c r="B6" s="191"/>
      <c r="C6" s="191"/>
      <c r="D6" s="192" t="s">
        <v>42</v>
      </c>
      <c r="E6" s="193"/>
      <c r="F6" s="193"/>
      <c r="G6" s="193"/>
      <c r="H6" s="193"/>
      <c r="I6" s="193"/>
      <c r="J6" s="193"/>
      <c r="K6" s="193"/>
      <c r="L6" s="193"/>
      <c r="M6" s="193"/>
      <c r="N6" s="193"/>
      <c r="O6" s="194" t="s">
        <v>43</v>
      </c>
      <c r="P6" s="194"/>
      <c r="Q6" s="194"/>
    </row>
    <row r="7" spans="1:17" ht="37.200000000000003" customHeight="1">
      <c r="A7" s="154" t="s">
        <v>257</v>
      </c>
      <c r="B7" s="195"/>
      <c r="C7" s="195"/>
      <c r="D7" s="195"/>
      <c r="E7" s="195"/>
      <c r="F7" s="195"/>
      <c r="G7" s="195"/>
      <c r="H7" s="195"/>
      <c r="I7" s="195"/>
      <c r="J7" s="195"/>
      <c r="K7" s="195"/>
      <c r="L7" s="195"/>
      <c r="M7" s="195"/>
      <c r="N7" s="195"/>
      <c r="O7" s="195"/>
      <c r="P7" s="195"/>
      <c r="Q7" s="195"/>
    </row>
    <row r="8" spans="1:17" ht="18" customHeight="1">
      <c r="A8" s="144" t="s">
        <v>30</v>
      </c>
      <c r="B8" s="202" t="s">
        <v>4</v>
      </c>
      <c r="C8" s="203"/>
      <c r="D8" s="203"/>
      <c r="E8" s="203"/>
      <c r="F8" s="203"/>
      <c r="G8" s="203"/>
      <c r="H8" s="203"/>
      <c r="I8" s="204"/>
      <c r="J8" s="208" t="s">
        <v>86</v>
      </c>
      <c r="K8" s="209"/>
      <c r="L8" s="209"/>
      <c r="M8" s="209"/>
      <c r="N8" s="209"/>
      <c r="O8" s="210"/>
      <c r="P8" s="210"/>
      <c r="Q8" s="211"/>
    </row>
    <row r="9" spans="1:17" ht="18" customHeight="1">
      <c r="A9" s="166"/>
      <c r="B9" s="205"/>
      <c r="C9" s="206"/>
      <c r="D9" s="206"/>
      <c r="E9" s="206"/>
      <c r="F9" s="206"/>
      <c r="G9" s="206"/>
      <c r="H9" s="206"/>
      <c r="I9" s="207"/>
      <c r="J9" s="71" t="s">
        <v>5</v>
      </c>
      <c r="K9" s="56" t="s">
        <v>3</v>
      </c>
      <c r="L9" s="56" t="s">
        <v>0</v>
      </c>
      <c r="M9" s="56" t="s">
        <v>1</v>
      </c>
      <c r="N9" s="56" t="s">
        <v>2</v>
      </c>
      <c r="O9" s="90" t="s">
        <v>60</v>
      </c>
      <c r="P9" s="90" t="s">
        <v>60</v>
      </c>
      <c r="Q9" s="90" t="s">
        <v>60</v>
      </c>
    </row>
    <row r="10" spans="1:17" ht="54" customHeight="1">
      <c r="A10" s="75" t="s">
        <v>15</v>
      </c>
      <c r="B10" s="151" t="s">
        <v>256</v>
      </c>
      <c r="C10" s="152"/>
      <c r="D10" s="152"/>
      <c r="E10" s="152"/>
      <c r="F10" s="152"/>
      <c r="G10" s="152"/>
      <c r="H10" s="152"/>
      <c r="I10" s="153"/>
      <c r="J10" s="16">
        <f>K10+L10+M10+N10+O10+P10+Q10</f>
        <v>30702</v>
      </c>
      <c r="K10" s="44">
        <f>K31+K52</f>
        <v>13042</v>
      </c>
      <c r="L10" s="44">
        <f t="shared" ref="L10:Q10" si="0">L31+L52</f>
        <v>7314</v>
      </c>
      <c r="M10" s="44">
        <f t="shared" si="0"/>
        <v>5542</v>
      </c>
      <c r="N10" s="44">
        <f t="shared" si="0"/>
        <v>4804</v>
      </c>
      <c r="O10" s="44">
        <f t="shared" si="0"/>
        <v>0</v>
      </c>
      <c r="P10" s="44">
        <f t="shared" si="0"/>
        <v>0</v>
      </c>
      <c r="Q10" s="44">
        <f t="shared" si="0"/>
        <v>0</v>
      </c>
    </row>
    <row r="11" spans="1:17" ht="18" customHeight="1">
      <c r="A11" s="75" t="s">
        <v>17</v>
      </c>
      <c r="B11" s="164" t="s">
        <v>250</v>
      </c>
      <c r="C11" s="164"/>
      <c r="D11" s="164"/>
      <c r="E11" s="164"/>
      <c r="F11" s="164"/>
      <c r="G11" s="164"/>
      <c r="H11" s="164"/>
      <c r="I11" s="71" t="s">
        <v>183</v>
      </c>
      <c r="J11" s="111">
        <f>K11+L11+M11+N11+O11+P11+Q11</f>
        <v>23277</v>
      </c>
      <c r="K11" s="112">
        <f>K32+K53</f>
        <v>12686</v>
      </c>
      <c r="L11" s="112">
        <f t="shared" ref="L11:Q11" si="1">L32+L53</f>
        <v>6120</v>
      </c>
      <c r="M11" s="112">
        <f t="shared" si="1"/>
        <v>3042</v>
      </c>
      <c r="N11" s="112">
        <f t="shared" si="1"/>
        <v>1429</v>
      </c>
      <c r="O11" s="112">
        <f t="shared" si="1"/>
        <v>0</v>
      </c>
      <c r="P11" s="112">
        <f t="shared" si="1"/>
        <v>0</v>
      </c>
      <c r="Q11" s="112">
        <f t="shared" si="1"/>
        <v>0</v>
      </c>
    </row>
    <row r="12" spans="1:17" ht="18" customHeight="1">
      <c r="A12" s="75" t="s">
        <v>18</v>
      </c>
      <c r="B12" s="165"/>
      <c r="C12" s="165"/>
      <c r="D12" s="165"/>
      <c r="E12" s="165"/>
      <c r="F12" s="165"/>
      <c r="G12" s="165"/>
      <c r="H12" s="165"/>
      <c r="I12" s="87" t="s">
        <v>6</v>
      </c>
      <c r="J12" s="122">
        <f>IF(J10=0,0,(J11/J10*100))</f>
        <v>75.815907758452212</v>
      </c>
      <c r="K12" s="122">
        <f t="shared" ref="K12:Q12" si="2">IF(K10=0,0,(K11/K10*100))</f>
        <v>97.270357307161476</v>
      </c>
      <c r="L12" s="122">
        <f t="shared" si="2"/>
        <v>83.675143560295325</v>
      </c>
      <c r="M12" s="122">
        <f t="shared" si="2"/>
        <v>54.889931432695782</v>
      </c>
      <c r="N12" s="122">
        <f t="shared" si="2"/>
        <v>29.746044962531226</v>
      </c>
      <c r="O12" s="122">
        <f t="shared" si="2"/>
        <v>0</v>
      </c>
      <c r="P12" s="122">
        <f t="shared" si="2"/>
        <v>0</v>
      </c>
      <c r="Q12" s="122">
        <f t="shared" si="2"/>
        <v>0</v>
      </c>
    </row>
    <row r="13" spans="1:17" ht="18" customHeight="1">
      <c r="A13" s="75" t="s">
        <v>19</v>
      </c>
      <c r="B13" s="164" t="s">
        <v>248</v>
      </c>
      <c r="C13" s="164"/>
      <c r="D13" s="164"/>
      <c r="E13" s="164"/>
      <c r="F13" s="164"/>
      <c r="G13" s="164"/>
      <c r="H13" s="164"/>
      <c r="I13" s="71" t="s">
        <v>183</v>
      </c>
      <c r="J13" s="111">
        <f>K13+L13+M13+N13+O13+P13+Q13</f>
        <v>4710</v>
      </c>
      <c r="K13" s="112">
        <f>K34+K55</f>
        <v>1050</v>
      </c>
      <c r="L13" s="112">
        <f t="shared" ref="L13:Q13" si="3">L34+L55</f>
        <v>640</v>
      </c>
      <c r="M13" s="112">
        <f t="shared" si="3"/>
        <v>2120</v>
      </c>
      <c r="N13" s="112">
        <f t="shared" si="3"/>
        <v>900</v>
      </c>
      <c r="O13" s="112">
        <f t="shared" si="3"/>
        <v>0</v>
      </c>
      <c r="P13" s="112">
        <f t="shared" si="3"/>
        <v>0</v>
      </c>
      <c r="Q13" s="112">
        <f t="shared" si="3"/>
        <v>0</v>
      </c>
    </row>
    <row r="14" spans="1:17" ht="18" customHeight="1">
      <c r="A14" s="75" t="s">
        <v>20</v>
      </c>
      <c r="B14" s="165"/>
      <c r="C14" s="165"/>
      <c r="D14" s="165"/>
      <c r="E14" s="165"/>
      <c r="F14" s="165"/>
      <c r="G14" s="165"/>
      <c r="H14" s="165"/>
      <c r="I14" s="87" t="s">
        <v>6</v>
      </c>
      <c r="J14" s="122">
        <f>IF(J10=0,0,(J13/J10*100))</f>
        <v>15.341020128981825</v>
      </c>
      <c r="K14" s="122">
        <f t="shared" ref="K14:Q14" si="4">IF(K10=0,0,(K13/K10*100))</f>
        <v>8.0509124367428306</v>
      </c>
      <c r="L14" s="122">
        <f t="shared" si="4"/>
        <v>8.7503418102269617</v>
      </c>
      <c r="M14" s="122">
        <f t="shared" si="4"/>
        <v>38.253338145073975</v>
      </c>
      <c r="N14" s="122">
        <f t="shared" si="4"/>
        <v>18.734388009991672</v>
      </c>
      <c r="O14" s="122">
        <f t="shared" si="4"/>
        <v>0</v>
      </c>
      <c r="P14" s="122">
        <f t="shared" si="4"/>
        <v>0</v>
      </c>
      <c r="Q14" s="122">
        <f t="shared" si="4"/>
        <v>0</v>
      </c>
    </row>
    <row r="15" spans="1:17" ht="18" customHeight="1">
      <c r="A15" s="75" t="s">
        <v>21</v>
      </c>
      <c r="B15" s="164" t="s">
        <v>247</v>
      </c>
      <c r="C15" s="164"/>
      <c r="D15" s="164"/>
      <c r="E15" s="164"/>
      <c r="F15" s="164"/>
      <c r="G15" s="164"/>
      <c r="H15" s="164"/>
      <c r="I15" s="71" t="s">
        <v>183</v>
      </c>
      <c r="J15" s="111">
        <f>K15+L15+M15+N15+O15+P15+Q15</f>
        <v>2230</v>
      </c>
      <c r="K15" s="112">
        <f>K36+K57</f>
        <v>0</v>
      </c>
      <c r="L15" s="112">
        <f t="shared" ref="L15:Q15" si="5">L36+L57</f>
        <v>0</v>
      </c>
      <c r="M15" s="112">
        <f t="shared" si="5"/>
        <v>80</v>
      </c>
      <c r="N15" s="112">
        <f t="shared" si="5"/>
        <v>2150</v>
      </c>
      <c r="O15" s="112">
        <f t="shared" si="5"/>
        <v>0</v>
      </c>
      <c r="P15" s="112">
        <f t="shared" si="5"/>
        <v>0</v>
      </c>
      <c r="Q15" s="112">
        <f t="shared" si="5"/>
        <v>0</v>
      </c>
    </row>
    <row r="16" spans="1:17" ht="18" customHeight="1">
      <c r="A16" s="75" t="s">
        <v>22</v>
      </c>
      <c r="B16" s="165"/>
      <c r="C16" s="165"/>
      <c r="D16" s="165"/>
      <c r="E16" s="165"/>
      <c r="F16" s="165"/>
      <c r="G16" s="165"/>
      <c r="H16" s="165"/>
      <c r="I16" s="88" t="s">
        <v>6</v>
      </c>
      <c r="J16" s="122">
        <f>IF(J10=0,0,(J15/J10*100))</f>
        <v>7.263370464464856</v>
      </c>
      <c r="K16" s="122">
        <f t="shared" ref="K16:Q16" si="6">IF(K10=0,0,(K15/K10*100))</f>
        <v>0</v>
      </c>
      <c r="L16" s="122">
        <f t="shared" si="6"/>
        <v>0</v>
      </c>
      <c r="M16" s="122">
        <f t="shared" si="6"/>
        <v>1.4435221941537351</v>
      </c>
      <c r="N16" s="122">
        <f t="shared" si="6"/>
        <v>44.754371357202331</v>
      </c>
      <c r="O16" s="122">
        <f t="shared" si="6"/>
        <v>0</v>
      </c>
      <c r="P16" s="122">
        <f t="shared" si="6"/>
        <v>0</v>
      </c>
      <c r="Q16" s="122">
        <f t="shared" si="6"/>
        <v>0</v>
      </c>
    </row>
    <row r="17" spans="1:18" ht="18" customHeight="1">
      <c r="A17" s="75" t="s">
        <v>23</v>
      </c>
      <c r="B17" s="164" t="s">
        <v>249</v>
      </c>
      <c r="C17" s="164"/>
      <c r="D17" s="164"/>
      <c r="E17" s="164"/>
      <c r="F17" s="164"/>
      <c r="G17" s="164"/>
      <c r="H17" s="164"/>
      <c r="I17" s="71" t="s">
        <v>183</v>
      </c>
      <c r="J17" s="109">
        <f>K17+L17+M17+N17+O17+P17+Q17</f>
        <v>-485</v>
      </c>
      <c r="K17" s="109">
        <f>K11+K13+K15-K10</f>
        <v>694</v>
      </c>
      <c r="L17" s="109">
        <f t="shared" ref="L17:Q17" si="7">L11+L13+L15-L10</f>
        <v>-554</v>
      </c>
      <c r="M17" s="109">
        <f t="shared" si="7"/>
        <v>-300</v>
      </c>
      <c r="N17" s="109">
        <f t="shared" si="7"/>
        <v>-325</v>
      </c>
      <c r="O17" s="109">
        <f t="shared" si="7"/>
        <v>0</v>
      </c>
      <c r="P17" s="109">
        <f t="shared" si="7"/>
        <v>0</v>
      </c>
      <c r="Q17" s="109">
        <f t="shared" si="7"/>
        <v>0</v>
      </c>
    </row>
    <row r="18" spans="1:18" ht="18" customHeight="1">
      <c r="A18" s="75" t="s">
        <v>24</v>
      </c>
      <c r="B18" s="165"/>
      <c r="C18" s="165"/>
      <c r="D18" s="165"/>
      <c r="E18" s="165"/>
      <c r="F18" s="165"/>
      <c r="G18" s="165"/>
      <c r="H18" s="165"/>
      <c r="I18" s="89" t="s">
        <v>6</v>
      </c>
      <c r="J18" s="91">
        <f>J17/J10*100</f>
        <v>-1.579701648101101</v>
      </c>
      <c r="K18" s="91">
        <f>K17/K10*100</f>
        <v>5.3212697439043088</v>
      </c>
      <c r="L18" s="91">
        <f>L17/L10*100</f>
        <v>-7.574514629477715</v>
      </c>
      <c r="M18" s="91">
        <f>M17/M10*100</f>
        <v>-5.413208228076507</v>
      </c>
      <c r="N18" s="91">
        <f>N17/N10*100</f>
        <v>-6.7651956702747711</v>
      </c>
      <c r="O18" s="123"/>
      <c r="P18" s="123"/>
      <c r="Q18" s="123"/>
    </row>
    <row r="19" spans="1:18" ht="18.600000000000001" customHeight="1">
      <c r="A19" s="75" t="s">
        <v>25</v>
      </c>
      <c r="B19" s="151" t="s">
        <v>157</v>
      </c>
      <c r="C19" s="152"/>
      <c r="D19" s="152"/>
      <c r="E19" s="152"/>
      <c r="F19" s="152"/>
      <c r="G19" s="152"/>
      <c r="H19" s="152"/>
      <c r="I19" s="153"/>
      <c r="J19" s="5">
        <v>10</v>
      </c>
      <c r="K19" s="20">
        <v>12</v>
      </c>
      <c r="L19" s="20">
        <v>12</v>
      </c>
      <c r="M19" s="20">
        <v>12</v>
      </c>
      <c r="N19" s="20">
        <v>12</v>
      </c>
      <c r="O19" s="20">
        <v>12</v>
      </c>
      <c r="P19" s="20">
        <v>12</v>
      </c>
      <c r="Q19" s="20">
        <v>12</v>
      </c>
    </row>
    <row r="20" spans="1:18" ht="34.799999999999997" customHeight="1">
      <c r="A20" s="75" t="s">
        <v>26</v>
      </c>
      <c r="B20" s="151" t="s">
        <v>205</v>
      </c>
      <c r="C20" s="152"/>
      <c r="D20" s="152"/>
      <c r="E20" s="152"/>
      <c r="F20" s="152"/>
      <c r="G20" s="152"/>
      <c r="H20" s="152"/>
      <c r="I20" s="153"/>
      <c r="J20" s="110">
        <f>J10*J19/100</f>
        <v>3070.2</v>
      </c>
      <c r="K20" s="110">
        <f t="shared" ref="K20:Q20" si="8">K10*K19/100</f>
        <v>1565.04</v>
      </c>
      <c r="L20" s="110">
        <f t="shared" si="8"/>
        <v>877.68</v>
      </c>
      <c r="M20" s="110">
        <f t="shared" si="8"/>
        <v>665.04</v>
      </c>
      <c r="N20" s="110">
        <f t="shared" si="8"/>
        <v>576.48</v>
      </c>
      <c r="O20" s="110">
        <f t="shared" si="8"/>
        <v>0</v>
      </c>
      <c r="P20" s="110">
        <f t="shared" si="8"/>
        <v>0</v>
      </c>
      <c r="Q20" s="110">
        <f t="shared" si="8"/>
        <v>0</v>
      </c>
    </row>
    <row r="21" spans="1:18" ht="24" customHeight="1"/>
    <row r="22" spans="1:18" ht="18" customHeight="1">
      <c r="A22" s="154" t="s">
        <v>144</v>
      </c>
      <c r="B22" s="155"/>
      <c r="C22" s="155"/>
      <c r="D22" s="155"/>
      <c r="E22" s="155"/>
      <c r="F22" s="155"/>
      <c r="G22" s="155"/>
      <c r="H22" s="155"/>
      <c r="I22" s="155"/>
      <c r="J22" s="155"/>
      <c r="K22" s="155"/>
      <c r="L22" s="155"/>
      <c r="M22" s="155"/>
      <c r="N22" s="155"/>
      <c r="O22" s="155"/>
      <c r="P22" s="155"/>
      <c r="Q22" s="155"/>
      <c r="R22" s="25"/>
    </row>
    <row r="23" spans="1:18" ht="18" customHeight="1">
      <c r="A23" s="144" t="s">
        <v>91</v>
      </c>
      <c r="B23" s="144"/>
      <c r="C23" s="144" t="s">
        <v>87</v>
      </c>
      <c r="D23" s="145"/>
      <c r="E23" s="145"/>
      <c r="F23" s="145"/>
      <c r="G23" s="145"/>
      <c r="H23" s="145"/>
      <c r="I23" s="145"/>
      <c r="J23" s="145"/>
      <c r="K23" s="145"/>
      <c r="L23" s="145"/>
      <c r="M23" s="145"/>
      <c r="N23" s="145"/>
      <c r="O23" s="145"/>
      <c r="P23" s="145"/>
      <c r="Q23" s="145"/>
      <c r="R23" s="25"/>
    </row>
    <row r="24" spans="1:18" ht="18" customHeight="1">
      <c r="A24" s="156"/>
      <c r="B24" s="157"/>
      <c r="C24" s="158"/>
      <c r="D24" s="159"/>
      <c r="E24" s="160"/>
      <c r="F24" s="160"/>
      <c r="G24" s="160"/>
      <c r="H24" s="160"/>
      <c r="I24" s="160"/>
      <c r="J24" s="160"/>
      <c r="K24" s="160"/>
      <c r="L24" s="160"/>
      <c r="M24" s="160"/>
      <c r="N24" s="160"/>
      <c r="O24" s="161"/>
      <c r="P24" s="161"/>
      <c r="Q24" s="161"/>
      <c r="R24" s="25"/>
    </row>
    <row r="25" spans="1:18" ht="18" customHeight="1">
      <c r="A25" s="162" t="s">
        <v>62</v>
      </c>
      <c r="B25" s="163"/>
      <c r="C25" s="172" t="s">
        <v>94</v>
      </c>
      <c r="D25" s="173"/>
      <c r="E25" s="174" t="s">
        <v>89</v>
      </c>
      <c r="F25" s="175"/>
      <c r="G25" s="175"/>
      <c r="H25" s="175"/>
      <c r="I25" s="175"/>
      <c r="J25" s="175"/>
      <c r="K25" s="175"/>
      <c r="L25" s="175"/>
      <c r="M25" s="175"/>
      <c r="N25" s="175"/>
      <c r="O25" s="174" t="s">
        <v>43</v>
      </c>
      <c r="P25" s="175"/>
      <c r="Q25" s="175"/>
    </row>
    <row r="26" spans="1:18" ht="18" customHeight="1">
      <c r="A26" s="187" t="s">
        <v>92</v>
      </c>
      <c r="B26" s="188"/>
      <c r="C26" s="188"/>
      <c r="D26" s="188"/>
      <c r="E26" s="188"/>
      <c r="F26" s="188"/>
      <c r="G26" s="188"/>
      <c r="H26" s="188"/>
      <c r="I26" s="188"/>
      <c r="J26" s="188"/>
      <c r="K26" s="188"/>
      <c r="L26" s="188"/>
      <c r="M26" s="188"/>
      <c r="N26" s="188"/>
      <c r="O26" s="188"/>
      <c r="P26" s="188"/>
      <c r="Q26" s="188"/>
    </row>
    <row r="27" spans="1:18" ht="41.4" customHeight="1">
      <c r="A27" s="189"/>
      <c r="B27" s="190"/>
      <c r="C27" s="190"/>
      <c r="D27" s="190"/>
      <c r="E27" s="190"/>
      <c r="F27" s="190"/>
      <c r="G27" s="190"/>
      <c r="H27" s="190"/>
      <c r="I27" s="190"/>
      <c r="J27" s="190"/>
      <c r="K27" s="190"/>
      <c r="L27" s="190"/>
      <c r="M27" s="190"/>
      <c r="N27" s="190"/>
      <c r="O27" s="190"/>
      <c r="P27" s="190"/>
      <c r="Q27" s="190"/>
    </row>
    <row r="28" spans="1:18" ht="18" customHeight="1">
      <c r="A28" s="146" t="s">
        <v>90</v>
      </c>
      <c r="B28" s="147"/>
      <c r="C28" s="147"/>
      <c r="D28" s="147"/>
      <c r="E28" s="147"/>
      <c r="F28" s="147"/>
      <c r="G28" s="147"/>
      <c r="H28" s="147"/>
      <c r="I28" s="147"/>
      <c r="J28" s="147"/>
      <c r="K28" s="147"/>
      <c r="L28" s="147"/>
      <c r="M28" s="147"/>
      <c r="N28" s="147"/>
      <c r="O28" s="147"/>
      <c r="P28" s="147"/>
      <c r="Q28" s="147"/>
    </row>
    <row r="29" spans="1:18" ht="18" customHeight="1">
      <c r="A29" s="167" t="s">
        <v>30</v>
      </c>
      <c r="B29" s="177" t="s">
        <v>4</v>
      </c>
      <c r="C29" s="178"/>
      <c r="D29" s="178"/>
      <c r="E29" s="178"/>
      <c r="F29" s="178"/>
      <c r="G29" s="178"/>
      <c r="H29" s="178"/>
      <c r="I29" s="179"/>
      <c r="J29" s="183" t="s">
        <v>86</v>
      </c>
      <c r="K29" s="184"/>
      <c r="L29" s="184"/>
      <c r="M29" s="184"/>
      <c r="N29" s="184"/>
      <c r="O29" s="185"/>
      <c r="P29" s="185"/>
      <c r="Q29" s="186"/>
    </row>
    <row r="30" spans="1:18" ht="18" customHeight="1">
      <c r="A30" s="176"/>
      <c r="B30" s="180"/>
      <c r="C30" s="181"/>
      <c r="D30" s="181"/>
      <c r="E30" s="181"/>
      <c r="F30" s="181"/>
      <c r="G30" s="181"/>
      <c r="H30" s="181"/>
      <c r="I30" s="182"/>
      <c r="J30" s="22" t="s">
        <v>5</v>
      </c>
      <c r="K30" s="28" t="s">
        <v>3</v>
      </c>
      <c r="L30" s="28" t="s">
        <v>0</v>
      </c>
      <c r="M30" s="28" t="s">
        <v>1</v>
      </c>
      <c r="N30" s="28" t="s">
        <v>2</v>
      </c>
      <c r="O30" s="27" t="s">
        <v>60</v>
      </c>
      <c r="P30" s="27" t="s">
        <v>60</v>
      </c>
      <c r="Q30" s="27" t="s">
        <v>60</v>
      </c>
    </row>
    <row r="31" spans="1:18" ht="52.8" customHeight="1">
      <c r="A31" s="75" t="s">
        <v>15</v>
      </c>
      <c r="B31" s="151" t="s">
        <v>259</v>
      </c>
      <c r="C31" s="152"/>
      <c r="D31" s="152"/>
      <c r="E31" s="152"/>
      <c r="F31" s="152"/>
      <c r="G31" s="152"/>
      <c r="H31" s="152"/>
      <c r="I31" s="153"/>
      <c r="J31" s="11">
        <f>K31+L31+M31+N31+O31+P31+Q31</f>
        <v>20251</v>
      </c>
      <c r="K31" s="12">
        <v>8721</v>
      </c>
      <c r="L31" s="12">
        <v>4657</v>
      </c>
      <c r="M31" s="12">
        <v>3671</v>
      </c>
      <c r="N31" s="12">
        <v>3202</v>
      </c>
      <c r="O31" s="124"/>
      <c r="P31" s="124"/>
      <c r="Q31" s="124"/>
    </row>
    <row r="32" spans="1:18" ht="18" customHeight="1">
      <c r="A32" s="75" t="s">
        <v>17</v>
      </c>
      <c r="B32" s="164" t="s">
        <v>250</v>
      </c>
      <c r="C32" s="164"/>
      <c r="D32" s="164"/>
      <c r="E32" s="164"/>
      <c r="F32" s="164"/>
      <c r="G32" s="164"/>
      <c r="H32" s="164"/>
      <c r="I32" s="71" t="s">
        <v>183</v>
      </c>
      <c r="J32" s="11">
        <f>K32+L32+M32+N32+O32+P32+Q32</f>
        <v>14891</v>
      </c>
      <c r="K32" s="12">
        <v>8443</v>
      </c>
      <c r="L32" s="12">
        <v>3910</v>
      </c>
      <c r="M32" s="12">
        <v>1971</v>
      </c>
      <c r="N32" s="12">
        <v>567</v>
      </c>
      <c r="O32" s="124"/>
      <c r="P32" s="124"/>
      <c r="Q32" s="124"/>
    </row>
    <row r="33" spans="1:18" ht="18" customHeight="1">
      <c r="A33" s="75" t="s">
        <v>18</v>
      </c>
      <c r="B33" s="165"/>
      <c r="C33" s="165"/>
      <c r="D33" s="165"/>
      <c r="E33" s="165"/>
      <c r="F33" s="165"/>
      <c r="G33" s="165"/>
      <c r="H33" s="165"/>
      <c r="I33" s="87" t="s">
        <v>6</v>
      </c>
      <c r="J33" s="122">
        <f t="shared" ref="J33:Q33" si="9">IF(J31=0,0,(J32/J31*100))</f>
        <v>73.532171250802421</v>
      </c>
      <c r="K33" s="122">
        <f t="shared" si="9"/>
        <v>96.812292168329321</v>
      </c>
      <c r="L33" s="122">
        <f t="shared" si="9"/>
        <v>83.959630663517288</v>
      </c>
      <c r="M33" s="122">
        <f t="shared" si="9"/>
        <v>53.691092345409977</v>
      </c>
      <c r="N33" s="122">
        <f t="shared" si="9"/>
        <v>17.707682698313555</v>
      </c>
      <c r="O33" s="122">
        <f t="shared" si="9"/>
        <v>0</v>
      </c>
      <c r="P33" s="122">
        <f t="shared" si="9"/>
        <v>0</v>
      </c>
      <c r="Q33" s="122">
        <f t="shared" si="9"/>
        <v>0</v>
      </c>
    </row>
    <row r="34" spans="1:18" ht="18" customHeight="1">
      <c r="A34" s="75" t="s">
        <v>19</v>
      </c>
      <c r="B34" s="164" t="s">
        <v>248</v>
      </c>
      <c r="C34" s="164"/>
      <c r="D34" s="164"/>
      <c r="E34" s="164"/>
      <c r="F34" s="164"/>
      <c r="G34" s="164"/>
      <c r="H34" s="164"/>
      <c r="I34" s="71" t="s">
        <v>183</v>
      </c>
      <c r="J34" s="115">
        <f>K34+L34+M34+N34+O34+P34+Q34</f>
        <v>3070</v>
      </c>
      <c r="K34" s="116">
        <v>700</v>
      </c>
      <c r="L34" s="116">
        <v>420</v>
      </c>
      <c r="M34" s="116">
        <v>1500</v>
      </c>
      <c r="N34" s="116">
        <v>450</v>
      </c>
      <c r="O34" s="125"/>
      <c r="P34" s="125"/>
      <c r="Q34" s="125"/>
    </row>
    <row r="35" spans="1:18" ht="18" customHeight="1">
      <c r="A35" s="75" t="s">
        <v>20</v>
      </c>
      <c r="B35" s="165"/>
      <c r="C35" s="165"/>
      <c r="D35" s="165"/>
      <c r="E35" s="165"/>
      <c r="F35" s="165"/>
      <c r="G35" s="165"/>
      <c r="H35" s="165"/>
      <c r="I35" s="87" t="s">
        <v>6</v>
      </c>
      <c r="J35" s="122">
        <f t="shared" ref="J35:Q35" si="10">IF(J31=0,0,(J34/J31*100))</f>
        <v>15.159745197768013</v>
      </c>
      <c r="K35" s="122">
        <f t="shared" si="10"/>
        <v>8.0266024538470351</v>
      </c>
      <c r="L35" s="122">
        <f t="shared" si="10"/>
        <v>9.0186815546489161</v>
      </c>
      <c r="M35" s="122">
        <f t="shared" si="10"/>
        <v>40.860800871697087</v>
      </c>
      <c r="N35" s="122">
        <f t="shared" si="10"/>
        <v>14.053716427232979</v>
      </c>
      <c r="O35" s="122">
        <f t="shared" si="10"/>
        <v>0</v>
      </c>
      <c r="P35" s="122">
        <f t="shared" si="10"/>
        <v>0</v>
      </c>
      <c r="Q35" s="122">
        <f t="shared" si="10"/>
        <v>0</v>
      </c>
    </row>
    <row r="36" spans="1:18" ht="18" customHeight="1">
      <c r="A36" s="75" t="s">
        <v>21</v>
      </c>
      <c r="B36" s="164" t="s">
        <v>247</v>
      </c>
      <c r="C36" s="164"/>
      <c r="D36" s="164"/>
      <c r="E36" s="164"/>
      <c r="F36" s="164"/>
      <c r="G36" s="164"/>
      <c r="H36" s="164"/>
      <c r="I36" s="71" t="s">
        <v>183</v>
      </c>
      <c r="J36" s="115">
        <f>K36+L36+M36+N36+O36+P36+Q36</f>
        <v>1900</v>
      </c>
      <c r="K36" s="116">
        <v>0</v>
      </c>
      <c r="L36" s="116">
        <v>0</v>
      </c>
      <c r="M36" s="116">
        <v>0</v>
      </c>
      <c r="N36" s="116">
        <v>1900</v>
      </c>
      <c r="O36" s="125"/>
      <c r="P36" s="125"/>
      <c r="Q36" s="125"/>
    </row>
    <row r="37" spans="1:18" ht="18" customHeight="1">
      <c r="A37" s="75" t="s">
        <v>22</v>
      </c>
      <c r="B37" s="165"/>
      <c r="C37" s="165"/>
      <c r="D37" s="165"/>
      <c r="E37" s="165"/>
      <c r="F37" s="165"/>
      <c r="G37" s="165"/>
      <c r="H37" s="165"/>
      <c r="I37" s="88" t="s">
        <v>6</v>
      </c>
      <c r="J37" s="122">
        <f t="shared" ref="J37:Q37" si="11">IF(J31=0,0,(J36/J31*100))</f>
        <v>9.3822527282603332</v>
      </c>
      <c r="K37" s="122">
        <f t="shared" si="11"/>
        <v>0</v>
      </c>
      <c r="L37" s="122">
        <f t="shared" si="11"/>
        <v>0</v>
      </c>
      <c r="M37" s="122">
        <f t="shared" si="11"/>
        <v>0</v>
      </c>
      <c r="N37" s="122">
        <f t="shared" si="11"/>
        <v>59.337913803872574</v>
      </c>
      <c r="O37" s="122">
        <f t="shared" si="11"/>
        <v>0</v>
      </c>
      <c r="P37" s="122">
        <f t="shared" si="11"/>
        <v>0</v>
      </c>
      <c r="Q37" s="122">
        <f t="shared" si="11"/>
        <v>0</v>
      </c>
    </row>
    <row r="38" spans="1:18" ht="18" customHeight="1">
      <c r="A38" s="75" t="s">
        <v>23</v>
      </c>
      <c r="B38" s="164" t="s">
        <v>249</v>
      </c>
      <c r="C38" s="164"/>
      <c r="D38" s="164"/>
      <c r="E38" s="164"/>
      <c r="F38" s="164"/>
      <c r="G38" s="164"/>
      <c r="H38" s="164"/>
      <c r="I38" s="71" t="s">
        <v>183</v>
      </c>
      <c r="J38" s="118">
        <f>K38+L38+M38+N38+O38+P38+Q38</f>
        <v>-390</v>
      </c>
      <c r="K38" s="118">
        <f>K32+K34+K36-K31</f>
        <v>422</v>
      </c>
      <c r="L38" s="118">
        <f t="shared" ref="L38:Q38" si="12">L32+L34+L36-L31</f>
        <v>-327</v>
      </c>
      <c r="M38" s="118">
        <f t="shared" si="12"/>
        <v>-200</v>
      </c>
      <c r="N38" s="118">
        <f t="shared" si="12"/>
        <v>-285</v>
      </c>
      <c r="O38" s="118">
        <f t="shared" si="12"/>
        <v>0</v>
      </c>
      <c r="P38" s="118">
        <f t="shared" si="12"/>
        <v>0</v>
      </c>
      <c r="Q38" s="118">
        <f t="shared" si="12"/>
        <v>0</v>
      </c>
    </row>
    <row r="39" spans="1:18" ht="18" customHeight="1">
      <c r="A39" s="75" t="s">
        <v>24</v>
      </c>
      <c r="B39" s="165"/>
      <c r="C39" s="165"/>
      <c r="D39" s="165"/>
      <c r="E39" s="165"/>
      <c r="F39" s="165"/>
      <c r="G39" s="165"/>
      <c r="H39" s="165"/>
      <c r="I39" s="89" t="s">
        <v>6</v>
      </c>
      <c r="J39" s="13">
        <f>J38/J31*100</f>
        <v>-1.925830823169226</v>
      </c>
      <c r="K39" s="13">
        <f>K38/K31*100</f>
        <v>4.8388946221763565</v>
      </c>
      <c r="L39" s="13">
        <f>L38/L31*100</f>
        <v>-7.0216877818337995</v>
      </c>
      <c r="M39" s="13">
        <f>M38/M31*100</f>
        <v>-5.4481067828929444</v>
      </c>
      <c r="N39" s="13">
        <f>N38/N31*100</f>
        <v>-8.9006870705808865</v>
      </c>
      <c r="O39" s="13"/>
      <c r="P39" s="13"/>
      <c r="Q39" s="13"/>
    </row>
    <row r="40" spans="1:18" ht="18" customHeight="1">
      <c r="A40" s="75" t="s">
        <v>25</v>
      </c>
      <c r="B40" s="151" t="s">
        <v>187</v>
      </c>
      <c r="C40" s="152"/>
      <c r="D40" s="152"/>
      <c r="E40" s="152"/>
      <c r="F40" s="152"/>
      <c r="G40" s="152"/>
      <c r="H40" s="152"/>
      <c r="I40" s="153"/>
      <c r="J40" s="14">
        <v>10</v>
      </c>
      <c r="K40" s="12">
        <v>12</v>
      </c>
      <c r="L40" s="12">
        <v>12</v>
      </c>
      <c r="M40" s="12">
        <v>12</v>
      </c>
      <c r="N40" s="12">
        <v>12</v>
      </c>
      <c r="O40" s="12">
        <v>12</v>
      </c>
      <c r="P40" s="12">
        <v>12</v>
      </c>
      <c r="Q40" s="12">
        <v>12</v>
      </c>
    </row>
    <row r="41" spans="1:18" ht="40.799999999999997" customHeight="1">
      <c r="A41" s="75" t="s">
        <v>26</v>
      </c>
      <c r="B41" s="151" t="s">
        <v>205</v>
      </c>
      <c r="C41" s="152"/>
      <c r="D41" s="152"/>
      <c r="E41" s="152"/>
      <c r="F41" s="152"/>
      <c r="G41" s="152"/>
      <c r="H41" s="152"/>
      <c r="I41" s="153"/>
      <c r="J41" s="119">
        <f>J31*J40/100</f>
        <v>2025.1</v>
      </c>
      <c r="K41" s="119">
        <f>K31*K40/100</f>
        <v>1046.52</v>
      </c>
      <c r="L41" s="119">
        <f>L31*L40/100</f>
        <v>558.84</v>
      </c>
      <c r="M41" s="119">
        <f>M31*M40/100</f>
        <v>440.52</v>
      </c>
      <c r="N41" s="119">
        <f>N31*N40/100</f>
        <v>384.24</v>
      </c>
      <c r="O41" s="126"/>
      <c r="P41" s="126"/>
      <c r="Q41" s="126"/>
    </row>
    <row r="42" spans="1:18" ht="18" customHeight="1"/>
    <row r="43" spans="1:18" ht="18" customHeight="1">
      <c r="A43" s="144" t="s">
        <v>95</v>
      </c>
      <c r="B43" s="144"/>
      <c r="C43" s="144" t="s">
        <v>87</v>
      </c>
      <c r="D43" s="145"/>
      <c r="E43" s="145"/>
      <c r="F43" s="145"/>
      <c r="G43" s="145"/>
      <c r="H43" s="145"/>
      <c r="I43" s="145"/>
      <c r="J43" s="145"/>
      <c r="K43" s="145"/>
      <c r="L43" s="145"/>
      <c r="M43" s="145"/>
      <c r="N43" s="145"/>
      <c r="O43" s="145"/>
      <c r="P43" s="145"/>
      <c r="Q43" s="145"/>
      <c r="R43" s="25"/>
    </row>
    <row r="44" spans="1:18" ht="18" customHeight="1">
      <c r="A44" s="146" t="s">
        <v>96</v>
      </c>
      <c r="B44" s="147"/>
      <c r="C44" s="147"/>
      <c r="D44" s="147"/>
      <c r="E44" s="147"/>
      <c r="F44" s="147"/>
      <c r="G44" s="147"/>
      <c r="H44" s="147"/>
      <c r="I44" s="147"/>
      <c r="J44" s="147"/>
      <c r="K44" s="147"/>
      <c r="L44" s="147"/>
      <c r="M44" s="147"/>
      <c r="N44" s="147"/>
      <c r="O44" s="147"/>
      <c r="P44" s="147"/>
      <c r="Q44" s="147"/>
      <c r="R44" s="25"/>
    </row>
    <row r="45" spans="1:18" ht="16.2" customHeight="1">
      <c r="A45" s="34"/>
      <c r="B45" s="35"/>
      <c r="C45" s="35"/>
      <c r="D45" s="35"/>
      <c r="E45" s="35"/>
      <c r="F45" s="35"/>
      <c r="G45" s="35"/>
      <c r="H45" s="35"/>
      <c r="I45" s="35"/>
      <c r="J45" s="35"/>
      <c r="K45" s="35"/>
      <c r="L45" s="35"/>
      <c r="M45" s="35"/>
      <c r="N45" s="35"/>
      <c r="O45" s="35"/>
      <c r="P45" s="35"/>
      <c r="Q45" s="35"/>
      <c r="R45" s="25"/>
    </row>
    <row r="46" spans="1:18" ht="18" customHeight="1">
      <c r="A46" s="154" t="s">
        <v>145</v>
      </c>
      <c r="B46" s="155"/>
      <c r="C46" s="155"/>
      <c r="D46" s="155"/>
      <c r="E46" s="155"/>
      <c r="F46" s="155"/>
      <c r="G46" s="155"/>
      <c r="H46" s="155"/>
      <c r="I46" s="155"/>
      <c r="J46" s="155"/>
      <c r="K46" s="155"/>
      <c r="L46" s="155"/>
      <c r="M46" s="155"/>
      <c r="N46" s="155"/>
      <c r="O46" s="155"/>
      <c r="P46" s="155"/>
      <c r="Q46" s="155"/>
      <c r="R46" s="25"/>
    </row>
    <row r="47" spans="1:18" ht="18" customHeight="1">
      <c r="A47" s="144" t="s">
        <v>100</v>
      </c>
      <c r="B47" s="144"/>
      <c r="C47" s="144" t="s">
        <v>98</v>
      </c>
      <c r="D47" s="145"/>
      <c r="E47" s="145"/>
      <c r="F47" s="145"/>
      <c r="G47" s="145"/>
      <c r="H47" s="145"/>
      <c r="I47" s="145"/>
      <c r="J47" s="145"/>
      <c r="K47" s="145"/>
      <c r="L47" s="145"/>
      <c r="M47" s="145"/>
      <c r="N47" s="145"/>
      <c r="O47" s="145"/>
      <c r="P47" s="145"/>
      <c r="Q47" s="145"/>
      <c r="R47" s="25"/>
    </row>
    <row r="48" spans="1:18" ht="18" customHeight="1">
      <c r="A48" s="156" t="s">
        <v>93</v>
      </c>
      <c r="B48" s="157"/>
      <c r="C48" s="158" t="s">
        <v>88</v>
      </c>
      <c r="D48" s="159"/>
      <c r="E48" s="160"/>
      <c r="F48" s="160"/>
      <c r="G48" s="160"/>
      <c r="H48" s="160"/>
      <c r="I48" s="160"/>
      <c r="J48" s="160"/>
      <c r="K48" s="160"/>
      <c r="L48" s="160"/>
      <c r="M48" s="160"/>
      <c r="N48" s="160"/>
      <c r="O48" s="161"/>
      <c r="P48" s="161"/>
      <c r="Q48" s="161"/>
      <c r="R48" s="25"/>
    </row>
    <row r="49" spans="1:18" ht="18" customHeight="1">
      <c r="A49" s="162" t="s">
        <v>62</v>
      </c>
      <c r="B49" s="163"/>
      <c r="C49" s="172" t="s">
        <v>94</v>
      </c>
      <c r="D49" s="173"/>
      <c r="E49" s="174" t="s">
        <v>97</v>
      </c>
      <c r="F49" s="175"/>
      <c r="G49" s="175"/>
      <c r="H49" s="175"/>
      <c r="I49" s="175"/>
      <c r="J49" s="175"/>
      <c r="K49" s="175"/>
      <c r="L49" s="175"/>
      <c r="M49" s="175"/>
      <c r="N49" s="175"/>
      <c r="O49" s="174" t="s">
        <v>43</v>
      </c>
      <c r="P49" s="175"/>
      <c r="Q49" s="175"/>
    </row>
    <row r="50" spans="1:18" ht="18" customHeight="1">
      <c r="A50" s="144" t="s">
        <v>30</v>
      </c>
      <c r="B50" s="167" t="s">
        <v>4</v>
      </c>
      <c r="C50" s="167"/>
      <c r="D50" s="167"/>
      <c r="E50" s="167"/>
      <c r="F50" s="167"/>
      <c r="G50" s="167"/>
      <c r="H50" s="167"/>
      <c r="I50" s="168"/>
      <c r="J50" s="169" t="s">
        <v>86</v>
      </c>
      <c r="K50" s="170"/>
      <c r="L50" s="170"/>
      <c r="M50" s="170"/>
      <c r="N50" s="170"/>
      <c r="O50" s="171"/>
      <c r="P50" s="171"/>
      <c r="Q50" s="171"/>
    </row>
    <row r="51" spans="1:18" ht="18" customHeight="1">
      <c r="A51" s="166"/>
      <c r="B51" s="167"/>
      <c r="C51" s="167"/>
      <c r="D51" s="167"/>
      <c r="E51" s="167"/>
      <c r="F51" s="167"/>
      <c r="G51" s="167"/>
      <c r="H51" s="167"/>
      <c r="I51" s="168"/>
      <c r="J51" s="71" t="s">
        <v>5</v>
      </c>
      <c r="K51" s="56" t="s">
        <v>3</v>
      </c>
      <c r="L51" s="56" t="s">
        <v>0</v>
      </c>
      <c r="M51" s="56" t="s">
        <v>1</v>
      </c>
      <c r="N51" s="56" t="s">
        <v>2</v>
      </c>
      <c r="O51" s="90" t="s">
        <v>60</v>
      </c>
      <c r="P51" s="90" t="s">
        <v>60</v>
      </c>
      <c r="Q51" s="90" t="s">
        <v>60</v>
      </c>
    </row>
    <row r="52" spans="1:18" ht="57.6" customHeight="1">
      <c r="A52" s="75" t="s">
        <v>15</v>
      </c>
      <c r="B52" s="151" t="s">
        <v>260</v>
      </c>
      <c r="C52" s="152"/>
      <c r="D52" s="152"/>
      <c r="E52" s="152"/>
      <c r="F52" s="152"/>
      <c r="G52" s="152"/>
      <c r="H52" s="152"/>
      <c r="I52" s="153"/>
      <c r="J52" s="111">
        <f>K52+L52+M52+N52+O52+P52+Q52</f>
        <v>10451</v>
      </c>
      <c r="K52" s="120">
        <v>4321</v>
      </c>
      <c r="L52" s="120">
        <v>2657</v>
      </c>
      <c r="M52" s="120">
        <v>1871</v>
      </c>
      <c r="N52" s="120">
        <v>1602</v>
      </c>
      <c r="O52" s="127"/>
      <c r="P52" s="127"/>
      <c r="Q52" s="127"/>
    </row>
    <row r="53" spans="1:18" ht="18" customHeight="1">
      <c r="A53" s="75" t="s">
        <v>17</v>
      </c>
      <c r="B53" s="164" t="s">
        <v>182</v>
      </c>
      <c r="C53" s="164"/>
      <c r="D53" s="164"/>
      <c r="E53" s="164"/>
      <c r="F53" s="164"/>
      <c r="G53" s="164"/>
      <c r="H53" s="164"/>
      <c r="I53" s="71" t="s">
        <v>183</v>
      </c>
      <c r="J53" s="111">
        <f>K53+L53+M53+N53+O53+P53+Q53</f>
        <v>8386</v>
      </c>
      <c r="K53" s="120">
        <v>4243</v>
      </c>
      <c r="L53" s="120">
        <v>2210</v>
      </c>
      <c r="M53" s="120">
        <v>1071</v>
      </c>
      <c r="N53" s="120">
        <v>862</v>
      </c>
      <c r="O53" s="127"/>
      <c r="P53" s="127"/>
      <c r="Q53" s="127"/>
    </row>
    <row r="54" spans="1:18" ht="18" customHeight="1">
      <c r="A54" s="75" t="s">
        <v>18</v>
      </c>
      <c r="B54" s="165"/>
      <c r="C54" s="165"/>
      <c r="D54" s="165"/>
      <c r="E54" s="165"/>
      <c r="F54" s="165"/>
      <c r="G54" s="165"/>
      <c r="H54" s="165"/>
      <c r="I54" s="87" t="s">
        <v>6</v>
      </c>
      <c r="J54" s="122">
        <f t="shared" ref="J54:Q54" si="13">IF(J52=0,0,(J53/J52*100))</f>
        <v>80.241125251172136</v>
      </c>
      <c r="K54" s="122">
        <f t="shared" si="13"/>
        <v>98.194862300393424</v>
      </c>
      <c r="L54" s="122">
        <f t="shared" si="13"/>
        <v>83.176514866390676</v>
      </c>
      <c r="M54" s="122">
        <f t="shared" si="13"/>
        <v>57.242116515232496</v>
      </c>
      <c r="N54" s="122">
        <f t="shared" si="13"/>
        <v>53.807740324594256</v>
      </c>
      <c r="O54" s="122">
        <f t="shared" si="13"/>
        <v>0</v>
      </c>
      <c r="P54" s="122">
        <f t="shared" si="13"/>
        <v>0</v>
      </c>
      <c r="Q54" s="122">
        <f t="shared" si="13"/>
        <v>0</v>
      </c>
    </row>
    <row r="55" spans="1:18" ht="18" customHeight="1">
      <c r="A55" s="75" t="s">
        <v>19</v>
      </c>
      <c r="B55" s="164" t="s">
        <v>251</v>
      </c>
      <c r="C55" s="164"/>
      <c r="D55" s="164"/>
      <c r="E55" s="164"/>
      <c r="F55" s="164"/>
      <c r="G55" s="164"/>
      <c r="H55" s="164"/>
      <c r="I55" s="71" t="s">
        <v>183</v>
      </c>
      <c r="J55" s="111">
        <f>K55+L55+M55+N55+O55+P55+Q55</f>
        <v>1640</v>
      </c>
      <c r="K55" s="120">
        <v>350</v>
      </c>
      <c r="L55" s="120">
        <v>220</v>
      </c>
      <c r="M55" s="120">
        <v>620</v>
      </c>
      <c r="N55" s="120">
        <v>450</v>
      </c>
      <c r="O55" s="127"/>
      <c r="P55" s="127"/>
      <c r="Q55" s="127"/>
    </row>
    <row r="56" spans="1:18" ht="18" customHeight="1">
      <c r="A56" s="75" t="s">
        <v>20</v>
      </c>
      <c r="B56" s="165"/>
      <c r="C56" s="165"/>
      <c r="D56" s="165"/>
      <c r="E56" s="165"/>
      <c r="F56" s="165"/>
      <c r="G56" s="165"/>
      <c r="H56" s="165"/>
      <c r="I56" s="87" t="s">
        <v>6</v>
      </c>
      <c r="J56" s="122">
        <f t="shared" ref="J56:Q56" si="14">IF(J52=0,0,(J55/J52*100))</f>
        <v>15.692278250885083</v>
      </c>
      <c r="K56" s="122">
        <f t="shared" si="14"/>
        <v>8.0999768572089792</v>
      </c>
      <c r="L56" s="122">
        <f t="shared" si="14"/>
        <v>8.2800150545728268</v>
      </c>
      <c r="M56" s="122">
        <f t="shared" si="14"/>
        <v>33.137359700694816</v>
      </c>
      <c r="N56" s="122">
        <f t="shared" si="14"/>
        <v>28.08988764044944</v>
      </c>
      <c r="O56" s="122">
        <f t="shared" si="14"/>
        <v>0</v>
      </c>
      <c r="P56" s="122">
        <f t="shared" si="14"/>
        <v>0</v>
      </c>
      <c r="Q56" s="122">
        <f t="shared" si="14"/>
        <v>0</v>
      </c>
    </row>
    <row r="57" spans="1:18" ht="18" customHeight="1">
      <c r="A57" s="75" t="s">
        <v>21</v>
      </c>
      <c r="B57" s="164" t="s">
        <v>252</v>
      </c>
      <c r="C57" s="164"/>
      <c r="D57" s="164"/>
      <c r="E57" s="164"/>
      <c r="F57" s="164"/>
      <c r="G57" s="164"/>
      <c r="H57" s="164"/>
      <c r="I57" s="71" t="s">
        <v>183</v>
      </c>
      <c r="J57" s="111">
        <f>K57+L57+M57+N57+O57+P57+Q57</f>
        <v>330</v>
      </c>
      <c r="K57" s="120">
        <v>0</v>
      </c>
      <c r="L57" s="120">
        <v>0</v>
      </c>
      <c r="M57" s="120">
        <v>80</v>
      </c>
      <c r="N57" s="120">
        <v>250</v>
      </c>
      <c r="O57" s="127"/>
      <c r="P57" s="127"/>
      <c r="Q57" s="127"/>
    </row>
    <row r="58" spans="1:18" ht="18" customHeight="1">
      <c r="A58" s="75" t="s">
        <v>22</v>
      </c>
      <c r="B58" s="165"/>
      <c r="C58" s="165"/>
      <c r="D58" s="165"/>
      <c r="E58" s="165"/>
      <c r="F58" s="165"/>
      <c r="G58" s="165"/>
      <c r="H58" s="165"/>
      <c r="I58" s="88" t="s">
        <v>6</v>
      </c>
      <c r="J58" s="122">
        <f t="shared" ref="J58:Q58" si="15">IF(J52=0,0,(J57/J52*100))</f>
        <v>3.1575925748732177</v>
      </c>
      <c r="K58" s="122">
        <f t="shared" si="15"/>
        <v>0</v>
      </c>
      <c r="L58" s="122">
        <f t="shared" si="15"/>
        <v>0</v>
      </c>
      <c r="M58" s="122">
        <f t="shared" si="15"/>
        <v>4.2757883484767509</v>
      </c>
      <c r="N58" s="122">
        <f t="shared" si="15"/>
        <v>15.605493133583021</v>
      </c>
      <c r="O58" s="122">
        <f t="shared" si="15"/>
        <v>0</v>
      </c>
      <c r="P58" s="122">
        <f t="shared" si="15"/>
        <v>0</v>
      </c>
      <c r="Q58" s="122">
        <f t="shared" si="15"/>
        <v>0</v>
      </c>
    </row>
    <row r="59" spans="1:18" ht="18" customHeight="1">
      <c r="A59" s="75" t="s">
        <v>23</v>
      </c>
      <c r="B59" s="164" t="s">
        <v>253</v>
      </c>
      <c r="C59" s="164"/>
      <c r="D59" s="164"/>
      <c r="E59" s="164"/>
      <c r="F59" s="164"/>
      <c r="G59" s="164"/>
      <c r="H59" s="164"/>
      <c r="I59" s="71" t="s">
        <v>183</v>
      </c>
      <c r="J59" s="109">
        <f>K59+L59+M59+N59+O59+P59+Q59</f>
        <v>-95</v>
      </c>
      <c r="K59" s="109">
        <f>K53+K55+K57-K52</f>
        <v>272</v>
      </c>
      <c r="L59" s="109">
        <f t="shared" ref="L59:Q59" si="16">L53+L55+L57-L52</f>
        <v>-227</v>
      </c>
      <c r="M59" s="109">
        <f t="shared" si="16"/>
        <v>-100</v>
      </c>
      <c r="N59" s="109">
        <f t="shared" si="16"/>
        <v>-40</v>
      </c>
      <c r="O59" s="109">
        <f t="shared" si="16"/>
        <v>0</v>
      </c>
      <c r="P59" s="109">
        <f t="shared" si="16"/>
        <v>0</v>
      </c>
      <c r="Q59" s="109">
        <f t="shared" si="16"/>
        <v>0</v>
      </c>
    </row>
    <row r="60" spans="1:18" ht="18" customHeight="1">
      <c r="A60" s="75" t="s">
        <v>24</v>
      </c>
      <c r="B60" s="165"/>
      <c r="C60" s="165"/>
      <c r="D60" s="165"/>
      <c r="E60" s="165"/>
      <c r="F60" s="165"/>
      <c r="G60" s="165"/>
      <c r="H60" s="165"/>
      <c r="I60" s="89" t="s">
        <v>6</v>
      </c>
      <c r="J60" s="91">
        <f>J59/J52*100</f>
        <v>-0.90900392306956268</v>
      </c>
      <c r="K60" s="91">
        <f>K59/K52*100</f>
        <v>6.2948391576024072</v>
      </c>
      <c r="L60" s="91">
        <f>L59/L52*100</f>
        <v>-8.5434700790365063</v>
      </c>
      <c r="M60" s="91">
        <f>M59/M52*100</f>
        <v>-5.344735435595938</v>
      </c>
      <c r="N60" s="91">
        <f>N59/N52*100</f>
        <v>-2.4968789013732833</v>
      </c>
      <c r="O60" s="123"/>
      <c r="P60" s="123"/>
      <c r="Q60" s="123"/>
    </row>
    <row r="61" spans="1:18" ht="18" customHeight="1">
      <c r="A61" s="75" t="s">
        <v>25</v>
      </c>
      <c r="B61" s="151" t="s">
        <v>75</v>
      </c>
      <c r="C61" s="152"/>
      <c r="D61" s="152"/>
      <c r="E61" s="152"/>
      <c r="F61" s="152"/>
      <c r="G61" s="152"/>
      <c r="H61" s="152"/>
      <c r="I61" s="153"/>
      <c r="J61" s="5">
        <v>10</v>
      </c>
      <c r="K61" s="20">
        <v>12</v>
      </c>
      <c r="L61" s="20">
        <v>12</v>
      </c>
      <c r="M61" s="20">
        <v>12</v>
      </c>
      <c r="N61" s="20">
        <v>12</v>
      </c>
      <c r="O61" s="20">
        <v>12</v>
      </c>
      <c r="P61" s="20">
        <v>12</v>
      </c>
      <c r="Q61" s="20">
        <v>12</v>
      </c>
    </row>
    <row r="62" spans="1:18" ht="31.8" customHeight="1">
      <c r="A62" s="75" t="s">
        <v>26</v>
      </c>
      <c r="B62" s="151" t="s">
        <v>205</v>
      </c>
      <c r="C62" s="152"/>
      <c r="D62" s="152"/>
      <c r="E62" s="152"/>
      <c r="F62" s="152"/>
      <c r="G62" s="152"/>
      <c r="H62" s="152"/>
      <c r="I62" s="153"/>
      <c r="J62" s="110">
        <f>J52*J61/100</f>
        <v>1045.0999999999999</v>
      </c>
      <c r="K62" s="110">
        <f>K52*K61/100</f>
        <v>518.52</v>
      </c>
      <c r="L62" s="110">
        <f>L52*L61/100</f>
        <v>318.83999999999997</v>
      </c>
      <c r="M62" s="110">
        <f>M52*M61/100</f>
        <v>224.52</v>
      </c>
      <c r="N62" s="110">
        <f>N52*N61/100</f>
        <v>192.24</v>
      </c>
      <c r="O62" s="128"/>
      <c r="P62" s="128"/>
      <c r="Q62" s="128"/>
    </row>
    <row r="63" spans="1:18" ht="18" customHeight="1"/>
    <row r="64" spans="1:18" ht="18" customHeight="1">
      <c r="A64" s="144" t="s">
        <v>99</v>
      </c>
      <c r="B64" s="144"/>
      <c r="C64" s="144" t="s">
        <v>98</v>
      </c>
      <c r="D64" s="145"/>
      <c r="E64" s="145"/>
      <c r="F64" s="145"/>
      <c r="G64" s="145"/>
      <c r="H64" s="145"/>
      <c r="I64" s="145"/>
      <c r="J64" s="145"/>
      <c r="K64" s="145"/>
      <c r="L64" s="145"/>
      <c r="M64" s="145"/>
      <c r="N64" s="145"/>
      <c r="O64" s="145"/>
      <c r="P64" s="145"/>
      <c r="Q64" s="145"/>
      <c r="R64" s="25"/>
    </row>
    <row r="65" spans="1:18" ht="18" customHeight="1">
      <c r="A65" s="146" t="s">
        <v>96</v>
      </c>
      <c r="B65" s="147"/>
      <c r="C65" s="147"/>
      <c r="D65" s="147"/>
      <c r="E65" s="147"/>
      <c r="F65" s="147"/>
      <c r="G65" s="147"/>
      <c r="H65" s="147"/>
      <c r="I65" s="147"/>
      <c r="J65" s="147"/>
      <c r="K65" s="147"/>
      <c r="L65" s="147"/>
      <c r="M65" s="147"/>
      <c r="N65" s="147"/>
      <c r="O65" s="147"/>
      <c r="P65" s="147"/>
      <c r="Q65" s="147"/>
      <c r="R65" s="25"/>
    </row>
    <row r="66" spans="1:18" ht="18" customHeight="1"/>
    <row r="67" spans="1:18" ht="230.4" customHeight="1">
      <c r="A67" s="148" t="s">
        <v>101</v>
      </c>
      <c r="B67" s="148"/>
      <c r="C67" s="148"/>
      <c r="D67" s="149" t="s">
        <v>102</v>
      </c>
      <c r="E67" s="150"/>
      <c r="F67" s="150"/>
      <c r="G67" s="150"/>
      <c r="H67" s="150"/>
      <c r="I67" s="150"/>
      <c r="J67" s="150"/>
      <c r="K67" s="150"/>
      <c r="L67" s="150"/>
      <c r="M67" s="150"/>
      <c r="N67" s="150"/>
      <c r="O67" s="150"/>
      <c r="P67" s="150"/>
      <c r="Q67" s="150"/>
    </row>
    <row r="68" spans="1:18" ht="230.4" customHeight="1"/>
    <row r="69" spans="1:18" ht="230.4" customHeight="1"/>
    <row r="70" spans="1:18" ht="230.4" customHeight="1"/>
    <row r="71" spans="1:18" ht="230.4" customHeight="1"/>
    <row r="72" spans="1:18" ht="18" customHeight="1"/>
    <row r="73" spans="1:18" ht="18" customHeight="1"/>
    <row r="74" spans="1:18" ht="18" customHeight="1"/>
    <row r="75" spans="1:18" ht="18" customHeight="1"/>
    <row r="76" spans="1:18" ht="18" customHeight="1"/>
    <row r="77" spans="1:18" ht="18" customHeight="1"/>
    <row r="78" spans="1:18" ht="18" customHeight="1"/>
    <row r="79" spans="1:18" ht="18" customHeight="1"/>
    <row r="80" spans="1:18"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sheetData>
  <mergeCells count="72">
    <mergeCell ref="B20:I20"/>
    <mergeCell ref="B8:I9"/>
    <mergeCell ref="B10:I10"/>
    <mergeCell ref="B11:H12"/>
    <mergeCell ref="J8:Q8"/>
    <mergeCell ref="A8:A9"/>
    <mergeCell ref="B13:H14"/>
    <mergeCell ref="B15:H16"/>
    <mergeCell ref="B17:H18"/>
    <mergeCell ref="B19:I19"/>
    <mergeCell ref="O6:Q6"/>
    <mergeCell ref="A7:Q7"/>
    <mergeCell ref="A3:O3"/>
    <mergeCell ref="A5:C5"/>
    <mergeCell ref="O5:Q5"/>
    <mergeCell ref="D5:N5"/>
    <mergeCell ref="A2:Q2"/>
    <mergeCell ref="A22:Q22"/>
    <mergeCell ref="A26:Q26"/>
    <mergeCell ref="A27:Q27"/>
    <mergeCell ref="A23:B23"/>
    <mergeCell ref="C23:Q23"/>
    <mergeCell ref="A24:B24"/>
    <mergeCell ref="C24:D24"/>
    <mergeCell ref="O24:Q24"/>
    <mergeCell ref="E24:N24"/>
    <mergeCell ref="A25:B25"/>
    <mergeCell ref="C25:D25"/>
    <mergeCell ref="E25:N25"/>
    <mergeCell ref="O25:Q25"/>
    <mergeCell ref="A6:C6"/>
    <mergeCell ref="D6:N6"/>
    <mergeCell ref="A28:Q28"/>
    <mergeCell ref="A29:A30"/>
    <mergeCell ref="B29:I30"/>
    <mergeCell ref="J29:Q29"/>
    <mergeCell ref="B31:I31"/>
    <mergeCell ref="B32:H33"/>
    <mergeCell ref="B34:H35"/>
    <mergeCell ref="B36:H37"/>
    <mergeCell ref="B38:H39"/>
    <mergeCell ref="B40:I40"/>
    <mergeCell ref="B61:I61"/>
    <mergeCell ref="B41:I41"/>
    <mergeCell ref="A50:A51"/>
    <mergeCell ref="B50:I51"/>
    <mergeCell ref="J50:Q50"/>
    <mergeCell ref="B52:I52"/>
    <mergeCell ref="C49:D49"/>
    <mergeCell ref="E49:N49"/>
    <mergeCell ref="O49:Q49"/>
    <mergeCell ref="B62:I62"/>
    <mergeCell ref="A43:B43"/>
    <mergeCell ref="C43:Q43"/>
    <mergeCell ref="A44:Q44"/>
    <mergeCell ref="A46:Q46"/>
    <mergeCell ref="A47:B47"/>
    <mergeCell ref="C47:Q47"/>
    <mergeCell ref="A48:B48"/>
    <mergeCell ref="C48:D48"/>
    <mergeCell ref="E48:N48"/>
    <mergeCell ref="O48:Q48"/>
    <mergeCell ref="A49:B49"/>
    <mergeCell ref="B53:H54"/>
    <mergeCell ref="B55:H56"/>
    <mergeCell ref="B57:H58"/>
    <mergeCell ref="B59:H60"/>
    <mergeCell ref="A64:B64"/>
    <mergeCell ref="C64:Q64"/>
    <mergeCell ref="A65:Q65"/>
    <mergeCell ref="A67:C67"/>
    <mergeCell ref="D67:Q67"/>
  </mergeCells>
  <pageMargins left="0.25" right="0.25"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sheetPr>
    <tabColor theme="9" tint="0.39997558519241921"/>
  </sheetPr>
  <dimension ref="A2:S80"/>
  <sheetViews>
    <sheetView topLeftCell="A55" workbookViewId="0">
      <selection activeCell="L36" sqref="L36"/>
    </sheetView>
  </sheetViews>
  <sheetFormatPr defaultRowHeight="13.8"/>
  <cols>
    <col min="1" max="1" width="5.21875" style="1" customWidth="1"/>
    <col min="2" max="3" width="8.88671875" style="1"/>
    <col min="4" max="4" width="7.33203125" style="1" customWidth="1"/>
    <col min="5" max="5" width="6.5546875" style="1" customWidth="1"/>
    <col min="6" max="6" width="10.6640625" style="1" customWidth="1"/>
    <col min="7" max="7" width="9.88671875" style="2" customWidth="1"/>
    <col min="8" max="13" width="10.77734375" style="2" customWidth="1"/>
    <col min="14" max="19" width="10.77734375" style="1" customWidth="1"/>
    <col min="20" max="16384" width="8.88671875" style="1"/>
  </cols>
  <sheetData>
    <row r="2" spans="1:19" ht="15.6">
      <c r="A2" s="267" t="s">
        <v>238</v>
      </c>
      <c r="B2" s="268"/>
      <c r="C2" s="268"/>
      <c r="D2" s="268"/>
      <c r="E2" s="268"/>
      <c r="F2" s="268"/>
      <c r="G2" s="268"/>
      <c r="H2" s="268"/>
      <c r="I2" s="268"/>
      <c r="J2" s="268"/>
      <c r="K2" s="268"/>
      <c r="L2" s="270"/>
      <c r="M2" s="5">
        <v>2015</v>
      </c>
      <c r="N2" s="69" t="s">
        <v>38</v>
      </c>
      <c r="O2" s="77"/>
      <c r="P2" s="69"/>
    </row>
    <row r="4" spans="1:19" ht="15.6">
      <c r="A4" s="196" t="s">
        <v>239</v>
      </c>
      <c r="B4" s="232"/>
      <c r="C4" s="232"/>
      <c r="D4" s="272" t="s">
        <v>240</v>
      </c>
      <c r="E4" s="273"/>
      <c r="F4" s="273"/>
      <c r="G4" s="273"/>
      <c r="H4" s="273"/>
      <c r="I4" s="273"/>
      <c r="J4" s="273"/>
      <c r="K4" s="273"/>
      <c r="L4" s="273"/>
      <c r="M4" s="274"/>
      <c r="N4" s="274"/>
      <c r="O4" s="275"/>
      <c r="P4" s="276"/>
    </row>
    <row r="5" spans="1:19">
      <c r="A5" s="196"/>
      <c r="B5" s="232"/>
      <c r="C5" s="232"/>
      <c r="D5" s="212" t="s">
        <v>42</v>
      </c>
      <c r="E5" s="213"/>
      <c r="F5" s="213"/>
      <c r="G5" s="213"/>
      <c r="H5" s="213"/>
      <c r="I5" s="213"/>
      <c r="J5" s="213"/>
      <c r="K5" s="213"/>
      <c r="L5" s="213"/>
      <c r="M5" s="212"/>
      <c r="N5" s="213"/>
      <c r="O5" s="212"/>
      <c r="P5" s="213"/>
    </row>
    <row r="6" spans="1:19" ht="15.6">
      <c r="A6" s="206" t="s">
        <v>241</v>
      </c>
      <c r="B6" s="240"/>
      <c r="C6" s="240"/>
      <c r="D6" s="240"/>
      <c r="E6" s="240"/>
      <c r="F6" s="240"/>
      <c r="G6" s="240"/>
      <c r="H6" s="240"/>
      <c r="I6" s="240"/>
      <c r="J6" s="240"/>
      <c r="K6" s="240"/>
      <c r="L6" s="240"/>
      <c r="M6" s="240"/>
      <c r="N6" s="240"/>
      <c r="O6" s="284"/>
      <c r="P6" s="284"/>
    </row>
    <row r="7" spans="1:19" ht="14.4">
      <c r="A7" s="241" t="s">
        <v>30</v>
      </c>
      <c r="B7" s="202" t="s">
        <v>4</v>
      </c>
      <c r="C7" s="203"/>
      <c r="D7" s="203"/>
      <c r="E7" s="203"/>
      <c r="F7" s="235"/>
      <c r="G7" s="248" t="s">
        <v>215</v>
      </c>
      <c r="H7" s="249"/>
      <c r="I7" s="249"/>
      <c r="J7" s="249"/>
      <c r="K7" s="249"/>
      <c r="L7" s="249"/>
      <c r="M7" s="249"/>
      <c r="N7" s="249"/>
      <c r="O7" s="249"/>
      <c r="P7" s="250"/>
      <c r="Q7" s="60"/>
      <c r="R7" s="60"/>
      <c r="S7" s="60"/>
    </row>
    <row r="8" spans="1:19">
      <c r="A8" s="242"/>
      <c r="B8" s="236"/>
      <c r="C8" s="237"/>
      <c r="D8" s="237"/>
      <c r="E8" s="237"/>
      <c r="F8" s="238"/>
      <c r="G8" s="245" t="s">
        <v>5</v>
      </c>
      <c r="H8" s="59" t="s">
        <v>146</v>
      </c>
      <c r="I8" s="59" t="s">
        <v>147</v>
      </c>
      <c r="J8" s="59" t="s">
        <v>149</v>
      </c>
      <c r="K8" s="59" t="s">
        <v>148</v>
      </c>
      <c r="L8" s="59" t="s">
        <v>150</v>
      </c>
      <c r="M8" s="59" t="s">
        <v>151</v>
      </c>
      <c r="N8" s="97"/>
      <c r="O8" s="98"/>
      <c r="P8" s="98"/>
      <c r="Q8" s="98"/>
      <c r="R8" s="98"/>
      <c r="S8" s="98"/>
    </row>
    <row r="9" spans="1:19" ht="31.2">
      <c r="A9" s="243"/>
      <c r="B9" s="236"/>
      <c r="C9" s="237"/>
      <c r="D9" s="237"/>
      <c r="E9" s="237"/>
      <c r="F9" s="238"/>
      <c r="G9" s="245"/>
      <c r="H9" s="72" t="s">
        <v>108</v>
      </c>
      <c r="I9" s="72" t="s">
        <v>108</v>
      </c>
      <c r="J9" s="72" t="s">
        <v>104</v>
      </c>
      <c r="K9" s="72" t="s">
        <v>109</v>
      </c>
      <c r="L9" s="72" t="s">
        <v>109</v>
      </c>
      <c r="M9" s="72" t="s">
        <v>110</v>
      </c>
      <c r="N9" s="99" t="s">
        <v>60</v>
      </c>
      <c r="O9" s="99" t="s">
        <v>60</v>
      </c>
      <c r="P9" s="99" t="s">
        <v>60</v>
      </c>
      <c r="Q9" s="27"/>
      <c r="R9" s="27"/>
      <c r="S9" s="27"/>
    </row>
    <row r="10" spans="1:19" ht="31.2">
      <c r="A10" s="243"/>
      <c r="B10" s="236"/>
      <c r="C10" s="237"/>
      <c r="D10" s="237"/>
      <c r="E10" s="237"/>
      <c r="F10" s="238"/>
      <c r="G10" s="245"/>
      <c r="H10" s="72" t="s">
        <v>3</v>
      </c>
      <c r="I10" s="56" t="s">
        <v>8</v>
      </c>
      <c r="J10" s="72" t="s">
        <v>1</v>
      </c>
      <c r="K10" s="72" t="s">
        <v>106</v>
      </c>
      <c r="L10" s="72" t="s">
        <v>105</v>
      </c>
      <c r="M10" s="72" t="s">
        <v>107</v>
      </c>
      <c r="N10" s="99" t="s">
        <v>60</v>
      </c>
      <c r="O10" s="99" t="s">
        <v>60</v>
      </c>
      <c r="P10" s="99" t="s">
        <v>60</v>
      </c>
      <c r="Q10" s="27"/>
      <c r="R10" s="27"/>
      <c r="S10" s="27"/>
    </row>
    <row r="11" spans="1:19" ht="15.6">
      <c r="A11" s="244"/>
      <c r="B11" s="239"/>
      <c r="C11" s="240"/>
      <c r="D11" s="240"/>
      <c r="E11" s="240"/>
      <c r="F11" s="207"/>
      <c r="G11" s="283"/>
      <c r="H11" s="72" t="s">
        <v>111</v>
      </c>
      <c r="I11" s="56" t="s">
        <v>111</v>
      </c>
      <c r="J11" s="31" t="s">
        <v>112</v>
      </c>
      <c r="K11" s="31" t="s">
        <v>113</v>
      </c>
      <c r="L11" s="31" t="s">
        <v>113</v>
      </c>
      <c r="M11" s="31" t="s">
        <v>113</v>
      </c>
      <c r="N11" s="99" t="s">
        <v>60</v>
      </c>
      <c r="O11" s="99" t="s">
        <v>60</v>
      </c>
      <c r="P11" s="99" t="s">
        <v>60</v>
      </c>
      <c r="Q11" s="27"/>
      <c r="R11" s="27"/>
      <c r="S11" s="27"/>
    </row>
    <row r="12" spans="1:19" ht="15.6">
      <c r="A12" s="75" t="s">
        <v>15</v>
      </c>
      <c r="B12" s="151" t="s">
        <v>33</v>
      </c>
      <c r="C12" s="152"/>
      <c r="D12" s="152"/>
      <c r="E12" s="152"/>
      <c r="F12" s="152"/>
      <c r="G12" s="18">
        <f>SUM(H12:S12)</f>
        <v>2656</v>
      </c>
      <c r="H12" s="101">
        <f>H36+H58</f>
        <v>0</v>
      </c>
      <c r="I12" s="101">
        <f t="shared" ref="I12:S12" si="0">I36+I58</f>
        <v>255</v>
      </c>
      <c r="J12" s="101">
        <f t="shared" si="0"/>
        <v>788</v>
      </c>
      <c r="K12" s="101">
        <f t="shared" si="0"/>
        <v>0</v>
      </c>
      <c r="L12" s="101">
        <f t="shared" si="0"/>
        <v>1613</v>
      </c>
      <c r="M12" s="101">
        <f t="shared" si="0"/>
        <v>0</v>
      </c>
      <c r="N12" s="101">
        <f t="shared" si="0"/>
        <v>0</v>
      </c>
      <c r="O12" s="101">
        <f t="shared" si="0"/>
        <v>0</v>
      </c>
      <c r="P12" s="101">
        <f t="shared" si="0"/>
        <v>0</v>
      </c>
      <c r="Q12" s="101">
        <f t="shared" si="0"/>
        <v>0</v>
      </c>
      <c r="R12" s="101">
        <f t="shared" si="0"/>
        <v>0</v>
      </c>
      <c r="S12" s="101">
        <f t="shared" si="0"/>
        <v>0</v>
      </c>
    </row>
    <row r="13" spans="1:19" ht="15.6">
      <c r="A13" s="75" t="s">
        <v>17</v>
      </c>
      <c r="B13" s="151" t="s">
        <v>120</v>
      </c>
      <c r="C13" s="152"/>
      <c r="D13" s="152"/>
      <c r="E13" s="152"/>
      <c r="F13" s="152"/>
      <c r="G13" s="18">
        <f t="shared" ref="G13:G22" si="1">SUM(H13:S13)</f>
        <v>36370</v>
      </c>
      <c r="H13" s="101">
        <f t="shared" ref="H13:S18" si="2">H37+H59</f>
        <v>4210</v>
      </c>
      <c r="I13" s="101">
        <f t="shared" si="2"/>
        <v>9641</v>
      </c>
      <c r="J13" s="101">
        <f t="shared" si="2"/>
        <v>5239</v>
      </c>
      <c r="K13" s="101">
        <f t="shared" si="2"/>
        <v>9641</v>
      </c>
      <c r="L13" s="101">
        <f t="shared" si="2"/>
        <v>3594</v>
      </c>
      <c r="M13" s="101">
        <f t="shared" si="2"/>
        <v>4045</v>
      </c>
      <c r="N13" s="101">
        <f t="shared" si="2"/>
        <v>0</v>
      </c>
      <c r="O13" s="101">
        <f t="shared" si="2"/>
        <v>0</v>
      </c>
      <c r="P13" s="101">
        <f t="shared" si="2"/>
        <v>0</v>
      </c>
      <c r="Q13" s="101">
        <f t="shared" si="2"/>
        <v>0</v>
      </c>
      <c r="R13" s="101">
        <f t="shared" si="2"/>
        <v>0</v>
      </c>
      <c r="S13" s="101">
        <f t="shared" si="2"/>
        <v>0</v>
      </c>
    </row>
    <row r="14" spans="1:19" ht="15.6">
      <c r="A14" s="75" t="s">
        <v>18</v>
      </c>
      <c r="B14" s="251" t="s">
        <v>121</v>
      </c>
      <c r="C14" s="252"/>
      <c r="D14" s="252"/>
      <c r="E14" s="253"/>
      <c r="F14" s="73" t="s">
        <v>9</v>
      </c>
      <c r="G14" s="18">
        <f t="shared" si="1"/>
        <v>288</v>
      </c>
      <c r="H14" s="101">
        <f t="shared" si="2"/>
        <v>93</v>
      </c>
      <c r="I14" s="101">
        <f t="shared" si="2"/>
        <v>69</v>
      </c>
      <c r="J14" s="101">
        <f t="shared" si="2"/>
        <v>40</v>
      </c>
      <c r="K14" s="101">
        <f t="shared" si="2"/>
        <v>70</v>
      </c>
      <c r="L14" s="101">
        <f t="shared" si="2"/>
        <v>16</v>
      </c>
      <c r="M14" s="101">
        <f t="shared" si="2"/>
        <v>0</v>
      </c>
      <c r="N14" s="101">
        <f t="shared" si="2"/>
        <v>0</v>
      </c>
      <c r="O14" s="101">
        <f t="shared" si="2"/>
        <v>0</v>
      </c>
      <c r="P14" s="101">
        <f t="shared" si="2"/>
        <v>0</v>
      </c>
      <c r="Q14" s="101">
        <f t="shared" si="2"/>
        <v>0</v>
      </c>
      <c r="R14" s="101">
        <f t="shared" si="2"/>
        <v>0</v>
      </c>
      <c r="S14" s="101">
        <f t="shared" si="2"/>
        <v>0</v>
      </c>
    </row>
    <row r="15" spans="1:19" ht="15.6">
      <c r="A15" s="75" t="s">
        <v>19</v>
      </c>
      <c r="B15" s="254"/>
      <c r="C15" s="255"/>
      <c r="D15" s="255"/>
      <c r="E15" s="256"/>
      <c r="F15" s="73" t="s">
        <v>10</v>
      </c>
      <c r="G15" s="18">
        <f t="shared" si="1"/>
        <v>288</v>
      </c>
      <c r="H15" s="101">
        <f t="shared" si="2"/>
        <v>0</v>
      </c>
      <c r="I15" s="101">
        <f t="shared" si="2"/>
        <v>0</v>
      </c>
      <c r="J15" s="101">
        <f t="shared" si="2"/>
        <v>16</v>
      </c>
      <c r="K15" s="101">
        <f t="shared" si="2"/>
        <v>30</v>
      </c>
      <c r="L15" s="101">
        <f t="shared" si="2"/>
        <v>94</v>
      </c>
      <c r="M15" s="101">
        <f t="shared" si="2"/>
        <v>148</v>
      </c>
      <c r="N15" s="101">
        <f t="shared" si="2"/>
        <v>0</v>
      </c>
      <c r="O15" s="101">
        <f t="shared" si="2"/>
        <v>0</v>
      </c>
      <c r="P15" s="101">
        <f t="shared" si="2"/>
        <v>0</v>
      </c>
      <c r="Q15" s="101">
        <f t="shared" si="2"/>
        <v>0</v>
      </c>
      <c r="R15" s="101">
        <f t="shared" si="2"/>
        <v>0</v>
      </c>
      <c r="S15" s="101">
        <f t="shared" si="2"/>
        <v>0</v>
      </c>
    </row>
    <row r="16" spans="1:19" ht="15.6">
      <c r="A16" s="75" t="s">
        <v>20</v>
      </c>
      <c r="B16" s="151" t="s">
        <v>153</v>
      </c>
      <c r="C16" s="152"/>
      <c r="D16" s="152"/>
      <c r="E16" s="152"/>
      <c r="F16" s="152"/>
      <c r="G16" s="18">
        <f t="shared" si="1"/>
        <v>629</v>
      </c>
      <c r="H16" s="101">
        <f t="shared" si="2"/>
        <v>21</v>
      </c>
      <c r="I16" s="101">
        <f t="shared" si="2"/>
        <v>34</v>
      </c>
      <c r="J16" s="101">
        <f t="shared" si="2"/>
        <v>0</v>
      </c>
      <c r="K16" s="101">
        <f t="shared" si="2"/>
        <v>42</v>
      </c>
      <c r="L16" s="101">
        <f t="shared" si="2"/>
        <v>390</v>
      </c>
      <c r="M16" s="101">
        <f t="shared" si="2"/>
        <v>142</v>
      </c>
      <c r="N16" s="101">
        <f t="shared" si="2"/>
        <v>0</v>
      </c>
      <c r="O16" s="101">
        <f t="shared" si="2"/>
        <v>0</v>
      </c>
      <c r="P16" s="101">
        <f t="shared" si="2"/>
        <v>0</v>
      </c>
      <c r="Q16" s="101">
        <f t="shared" si="2"/>
        <v>0</v>
      </c>
      <c r="R16" s="101">
        <f t="shared" si="2"/>
        <v>0</v>
      </c>
      <c r="S16" s="101">
        <f t="shared" si="2"/>
        <v>0</v>
      </c>
    </row>
    <row r="17" spans="1:19" ht="15.6">
      <c r="A17" s="75" t="s">
        <v>21</v>
      </c>
      <c r="B17" s="251" t="s">
        <v>230</v>
      </c>
      <c r="C17" s="252"/>
      <c r="D17" s="252"/>
      <c r="E17" s="259" t="s">
        <v>11</v>
      </c>
      <c r="F17" s="260"/>
      <c r="G17" s="18">
        <f t="shared" si="1"/>
        <v>36907</v>
      </c>
      <c r="H17" s="101">
        <f t="shared" si="2"/>
        <v>3680</v>
      </c>
      <c r="I17" s="101">
        <f t="shared" si="2"/>
        <v>9625</v>
      </c>
      <c r="J17" s="101">
        <f t="shared" si="2"/>
        <v>5091</v>
      </c>
      <c r="K17" s="101">
        <f t="shared" si="2"/>
        <v>9625</v>
      </c>
      <c r="L17" s="101">
        <f t="shared" si="2"/>
        <v>4761</v>
      </c>
      <c r="M17" s="101">
        <f t="shared" si="2"/>
        <v>4125</v>
      </c>
      <c r="N17" s="101">
        <f t="shared" si="2"/>
        <v>0</v>
      </c>
      <c r="O17" s="101">
        <f t="shared" si="2"/>
        <v>0</v>
      </c>
      <c r="P17" s="101">
        <f t="shared" si="2"/>
        <v>0</v>
      </c>
      <c r="Q17" s="101">
        <f t="shared" si="2"/>
        <v>0</v>
      </c>
      <c r="R17" s="101">
        <f t="shared" si="2"/>
        <v>0</v>
      </c>
      <c r="S17" s="101">
        <f t="shared" si="2"/>
        <v>0</v>
      </c>
    </row>
    <row r="18" spans="1:19" ht="15.6">
      <c r="A18" s="75" t="s">
        <v>22</v>
      </c>
      <c r="B18" s="257"/>
      <c r="C18" s="258"/>
      <c r="D18" s="258"/>
      <c r="E18" s="259" t="s">
        <v>12</v>
      </c>
      <c r="F18" s="260"/>
      <c r="G18" s="18">
        <f t="shared" si="1"/>
        <v>36293</v>
      </c>
      <c r="H18" s="101">
        <f t="shared" si="2"/>
        <v>3782</v>
      </c>
      <c r="I18" s="101">
        <f t="shared" si="2"/>
        <v>9407</v>
      </c>
      <c r="J18" s="101">
        <f t="shared" si="2"/>
        <v>4786</v>
      </c>
      <c r="K18" s="101">
        <f t="shared" si="2"/>
        <v>9407</v>
      </c>
      <c r="L18" s="101">
        <f t="shared" si="2"/>
        <v>4786</v>
      </c>
      <c r="M18" s="101">
        <f t="shared" si="2"/>
        <v>4125</v>
      </c>
      <c r="N18" s="101">
        <f t="shared" si="2"/>
        <v>0</v>
      </c>
      <c r="O18" s="101">
        <f t="shared" si="2"/>
        <v>0</v>
      </c>
      <c r="P18" s="101">
        <f t="shared" si="2"/>
        <v>0</v>
      </c>
      <c r="Q18" s="101">
        <f t="shared" si="2"/>
        <v>0</v>
      </c>
      <c r="R18" s="101">
        <f t="shared" si="2"/>
        <v>0</v>
      </c>
      <c r="S18" s="101">
        <f t="shared" si="2"/>
        <v>0</v>
      </c>
    </row>
    <row r="19" spans="1:19" ht="15.6">
      <c r="A19" s="75" t="s">
        <v>23</v>
      </c>
      <c r="B19" s="254"/>
      <c r="C19" s="255"/>
      <c r="D19" s="255"/>
      <c r="E19" s="259" t="s">
        <v>13</v>
      </c>
      <c r="F19" s="260"/>
      <c r="G19" s="17">
        <f>IF(G18=0,0,(G17-G18)/G18*100)</f>
        <v>1.6917862948778002</v>
      </c>
      <c r="H19" s="17">
        <f>IF(H18=0,0,(H17-H18)/H18*100)</f>
        <v>-2.6969857218402962</v>
      </c>
      <c r="I19" s="17">
        <f t="shared" ref="I19:S19" si="3">IF(I18=0,0,(I17-I18)/I18*100)</f>
        <v>2.3174231954927182</v>
      </c>
      <c r="J19" s="17">
        <f t="shared" si="3"/>
        <v>6.3727538654408695</v>
      </c>
      <c r="K19" s="17">
        <f t="shared" si="3"/>
        <v>2.3174231954927182</v>
      </c>
      <c r="L19" s="17">
        <f t="shared" si="3"/>
        <v>-0.52235687421646471</v>
      </c>
      <c r="M19" s="17">
        <f t="shared" si="3"/>
        <v>0</v>
      </c>
      <c r="N19" s="17">
        <f t="shared" si="3"/>
        <v>0</v>
      </c>
      <c r="O19" s="17">
        <f t="shared" si="3"/>
        <v>0</v>
      </c>
      <c r="P19" s="17">
        <f t="shared" si="3"/>
        <v>0</v>
      </c>
      <c r="Q19" s="17">
        <f t="shared" si="3"/>
        <v>0</v>
      </c>
      <c r="R19" s="17">
        <f t="shared" si="3"/>
        <v>0</v>
      </c>
      <c r="S19" s="17">
        <f t="shared" si="3"/>
        <v>0</v>
      </c>
    </row>
    <row r="20" spans="1:19" ht="15.6">
      <c r="A20" s="75" t="s">
        <v>24</v>
      </c>
      <c r="B20" s="251" t="s">
        <v>35</v>
      </c>
      <c r="C20" s="252"/>
      <c r="D20" s="252"/>
      <c r="E20" s="259" t="s">
        <v>14</v>
      </c>
      <c r="F20" s="260"/>
      <c r="G20" s="18">
        <f t="shared" si="1"/>
        <v>2104</v>
      </c>
      <c r="H20" s="18">
        <f t="shared" ref="H20:S20" si="4">H12+H13+H15-H14-H16-H18</f>
        <v>314</v>
      </c>
      <c r="I20" s="18">
        <f t="shared" si="4"/>
        <v>386</v>
      </c>
      <c r="J20" s="18">
        <f t="shared" si="4"/>
        <v>1217</v>
      </c>
      <c r="K20" s="18">
        <f t="shared" si="4"/>
        <v>152</v>
      </c>
      <c r="L20" s="18">
        <f t="shared" si="4"/>
        <v>109</v>
      </c>
      <c r="M20" s="18">
        <f t="shared" si="4"/>
        <v>-74</v>
      </c>
      <c r="N20" s="18">
        <f t="shared" si="4"/>
        <v>0</v>
      </c>
      <c r="O20" s="18">
        <f t="shared" si="4"/>
        <v>0</v>
      </c>
      <c r="P20" s="18">
        <f t="shared" si="4"/>
        <v>0</v>
      </c>
      <c r="Q20" s="18">
        <f t="shared" si="4"/>
        <v>0</v>
      </c>
      <c r="R20" s="18">
        <f t="shared" si="4"/>
        <v>0</v>
      </c>
      <c r="S20" s="18">
        <f t="shared" si="4"/>
        <v>0</v>
      </c>
    </row>
    <row r="21" spans="1:19" ht="15.6">
      <c r="A21" s="75" t="s">
        <v>25</v>
      </c>
      <c r="B21" s="254"/>
      <c r="C21" s="255"/>
      <c r="D21" s="255"/>
      <c r="E21" s="259" t="s">
        <v>16</v>
      </c>
      <c r="F21" s="260"/>
      <c r="G21" s="18">
        <f t="shared" si="1"/>
        <v>1331</v>
      </c>
      <c r="H21" s="20">
        <f>'[1]2.1 ЛП ВЫВ-ЗАГ'!$M$9</f>
        <v>145</v>
      </c>
      <c r="I21" s="20">
        <f>'[1]2.1 ЛП ВЫВ-ЗАГ'!$M$10</f>
        <v>0</v>
      </c>
      <c r="J21" s="20">
        <f>'[1]2.1 ЛП ВЫВ-ЗАГ'!$M$11</f>
        <v>943</v>
      </c>
      <c r="K21" s="20">
        <f>'[1]2.1 ЛП ВЫВ-ЗАГ'!$M$12</f>
        <v>0</v>
      </c>
      <c r="L21" s="20">
        <f>'[1]2.1 ЛП ВЫВ-ЗАГ'!$M$13</f>
        <v>243</v>
      </c>
      <c r="M21" s="20">
        <f>'[1]2.1 ЛП ВЫВ-ЗАГ'!$M$14</f>
        <v>0</v>
      </c>
      <c r="N21" s="27"/>
      <c r="O21" s="27"/>
      <c r="P21" s="27"/>
      <c r="Q21" s="27"/>
      <c r="R21" s="27"/>
      <c r="S21" s="27"/>
    </row>
    <row r="22" spans="1:19" ht="15.6">
      <c r="A22" s="75" t="s">
        <v>26</v>
      </c>
      <c r="B22" s="151" t="s">
        <v>36</v>
      </c>
      <c r="C22" s="152"/>
      <c r="D22" s="152"/>
      <c r="E22" s="152"/>
      <c r="F22" s="152"/>
      <c r="G22" s="109">
        <f t="shared" si="1"/>
        <v>-773</v>
      </c>
      <c r="H22" s="109">
        <f t="shared" ref="H22:S22" si="5">H21-H20</f>
        <v>-169</v>
      </c>
      <c r="I22" s="109">
        <f t="shared" si="5"/>
        <v>-386</v>
      </c>
      <c r="J22" s="109">
        <f t="shared" si="5"/>
        <v>-274</v>
      </c>
      <c r="K22" s="109">
        <f t="shared" si="5"/>
        <v>-152</v>
      </c>
      <c r="L22" s="109">
        <f t="shared" si="5"/>
        <v>134</v>
      </c>
      <c r="M22" s="109">
        <f t="shared" si="5"/>
        <v>74</v>
      </c>
      <c r="N22" s="109">
        <f t="shared" si="5"/>
        <v>0</v>
      </c>
      <c r="O22" s="109">
        <f t="shared" si="5"/>
        <v>0</v>
      </c>
      <c r="P22" s="109">
        <f t="shared" si="5"/>
        <v>0</v>
      </c>
      <c r="Q22" s="109">
        <f t="shared" si="5"/>
        <v>0</v>
      </c>
      <c r="R22" s="109">
        <f t="shared" si="5"/>
        <v>0</v>
      </c>
      <c r="S22" s="109">
        <f t="shared" si="5"/>
        <v>0</v>
      </c>
    </row>
    <row r="23" spans="1:19" ht="15.6">
      <c r="A23" s="75" t="s">
        <v>27</v>
      </c>
      <c r="B23" s="151" t="s">
        <v>76</v>
      </c>
      <c r="C23" s="152"/>
      <c r="D23" s="152"/>
      <c r="E23" s="152"/>
      <c r="F23" s="152"/>
      <c r="G23" s="18">
        <f t="shared" ref="G23:S23" si="6">G12+G13+G14+G15+G16+G18+G21</f>
        <v>77855</v>
      </c>
      <c r="H23" s="18">
        <f t="shared" si="6"/>
        <v>8251</v>
      </c>
      <c r="I23" s="18">
        <f t="shared" si="6"/>
        <v>19406</v>
      </c>
      <c r="J23" s="18">
        <f t="shared" si="6"/>
        <v>11812</v>
      </c>
      <c r="K23" s="18">
        <f t="shared" si="6"/>
        <v>19190</v>
      </c>
      <c r="L23" s="18">
        <f t="shared" si="6"/>
        <v>10736</v>
      </c>
      <c r="M23" s="18">
        <f t="shared" si="6"/>
        <v>8460</v>
      </c>
      <c r="N23" s="18">
        <f t="shared" si="6"/>
        <v>0</v>
      </c>
      <c r="O23" s="18">
        <f t="shared" si="6"/>
        <v>0</v>
      </c>
      <c r="P23" s="18">
        <f t="shared" si="6"/>
        <v>0</v>
      </c>
      <c r="Q23" s="18">
        <f t="shared" si="6"/>
        <v>0</v>
      </c>
      <c r="R23" s="18">
        <f t="shared" si="6"/>
        <v>0</v>
      </c>
      <c r="S23" s="18">
        <f t="shared" si="6"/>
        <v>0</v>
      </c>
    </row>
    <row r="24" spans="1:19" ht="15.6">
      <c r="A24" s="75" t="s">
        <v>28</v>
      </c>
      <c r="B24" s="251" t="s">
        <v>32</v>
      </c>
      <c r="C24" s="252"/>
      <c r="D24" s="252"/>
      <c r="E24" s="253"/>
      <c r="F24" s="73" t="s">
        <v>6</v>
      </c>
      <c r="G24" s="21">
        <v>3</v>
      </c>
      <c r="H24" s="21">
        <v>3</v>
      </c>
      <c r="I24" s="21">
        <v>3</v>
      </c>
      <c r="J24" s="21">
        <v>3</v>
      </c>
      <c r="K24" s="21">
        <v>3</v>
      </c>
      <c r="L24" s="21">
        <v>3</v>
      </c>
      <c r="M24" s="21">
        <v>3</v>
      </c>
      <c r="N24" s="21">
        <v>3</v>
      </c>
      <c r="O24" s="21">
        <v>3</v>
      </c>
      <c r="P24" s="21">
        <v>3</v>
      </c>
      <c r="Q24" s="21">
        <v>3</v>
      </c>
      <c r="R24" s="21">
        <v>3</v>
      </c>
      <c r="S24" s="21">
        <v>3</v>
      </c>
    </row>
    <row r="25" spans="1:19" ht="15.6">
      <c r="A25" s="75" t="s">
        <v>29</v>
      </c>
      <c r="B25" s="254"/>
      <c r="C25" s="255"/>
      <c r="D25" s="255"/>
      <c r="E25" s="256"/>
      <c r="F25" s="73" t="s">
        <v>37</v>
      </c>
      <c r="G25" s="110">
        <f>G23*G24/100</f>
        <v>2335.65</v>
      </c>
      <c r="H25" s="110">
        <f t="shared" ref="H25:S25" si="7">H23*H24/100</f>
        <v>247.53</v>
      </c>
      <c r="I25" s="110">
        <f t="shared" si="7"/>
        <v>582.17999999999995</v>
      </c>
      <c r="J25" s="110">
        <f t="shared" si="7"/>
        <v>354.36</v>
      </c>
      <c r="K25" s="110">
        <f t="shared" si="7"/>
        <v>575.70000000000005</v>
      </c>
      <c r="L25" s="110">
        <f t="shared" si="7"/>
        <v>322.08</v>
      </c>
      <c r="M25" s="110">
        <f t="shared" si="7"/>
        <v>253.8</v>
      </c>
      <c r="N25" s="110">
        <f t="shared" si="7"/>
        <v>0</v>
      </c>
      <c r="O25" s="110">
        <f t="shared" si="7"/>
        <v>0</v>
      </c>
      <c r="P25" s="110">
        <f t="shared" si="7"/>
        <v>0</v>
      </c>
      <c r="Q25" s="110">
        <f t="shared" si="7"/>
        <v>0</v>
      </c>
      <c r="R25" s="110">
        <f t="shared" si="7"/>
        <v>0</v>
      </c>
      <c r="S25" s="110">
        <f t="shared" si="7"/>
        <v>0</v>
      </c>
    </row>
    <row r="26" spans="1:19" s="42" customFormat="1" ht="15.6">
      <c r="A26" s="61"/>
      <c r="B26" s="62"/>
      <c r="C26" s="62"/>
      <c r="D26" s="62"/>
      <c r="E26" s="62"/>
      <c r="F26" s="77"/>
      <c r="G26" s="63"/>
      <c r="H26" s="63"/>
      <c r="I26" s="63"/>
      <c r="J26" s="63"/>
      <c r="K26" s="63"/>
      <c r="L26" s="63"/>
      <c r="M26" s="63"/>
      <c r="N26" s="64"/>
    </row>
    <row r="27" spans="1:19" s="33" customFormat="1" ht="15.6">
      <c r="A27" s="237" t="s">
        <v>242</v>
      </c>
      <c r="B27" s="285"/>
      <c r="C27" s="285"/>
      <c r="D27" s="285"/>
      <c r="E27" s="285"/>
      <c r="F27" s="285"/>
      <c r="G27" s="285"/>
      <c r="H27" s="285"/>
      <c r="I27" s="285"/>
      <c r="J27" s="285"/>
      <c r="K27" s="285"/>
      <c r="L27" s="285"/>
      <c r="M27" s="285"/>
      <c r="N27" s="285"/>
      <c r="O27" s="286"/>
      <c r="P27" s="286"/>
    </row>
    <row r="28" spans="1:19" ht="7.8" customHeight="1">
      <c r="A28" s="74"/>
      <c r="B28" s="96"/>
      <c r="C28" s="96"/>
      <c r="D28" s="96"/>
      <c r="E28" s="96"/>
      <c r="F28" s="96"/>
      <c r="G28" s="96"/>
      <c r="H28" s="96"/>
      <c r="I28" s="96"/>
      <c r="J28" s="96"/>
      <c r="K28" s="96"/>
      <c r="L28" s="96"/>
      <c r="M28" s="96"/>
      <c r="N28" s="96"/>
      <c r="O28" s="108"/>
      <c r="P28" s="108"/>
    </row>
    <row r="29" spans="1:19" ht="15.6">
      <c r="A29" s="196" t="s">
        <v>129</v>
      </c>
      <c r="B29" s="232"/>
      <c r="C29" s="232"/>
      <c r="D29" s="263" t="s">
        <v>114</v>
      </c>
      <c r="E29" s="264"/>
      <c r="F29" s="264"/>
      <c r="G29" s="264"/>
      <c r="H29" s="264"/>
      <c r="I29" s="264"/>
      <c r="J29" s="264"/>
      <c r="K29" s="264"/>
      <c r="L29" s="264"/>
      <c r="M29" s="265"/>
      <c r="N29" s="266"/>
      <c r="O29" s="261" t="s">
        <v>41</v>
      </c>
      <c r="P29" s="262"/>
    </row>
    <row r="30" spans="1:19">
      <c r="A30" s="196"/>
      <c r="B30" s="232"/>
      <c r="C30" s="232"/>
      <c r="D30" s="212" t="s">
        <v>42</v>
      </c>
      <c r="E30" s="213"/>
      <c r="F30" s="213"/>
      <c r="G30" s="213"/>
      <c r="H30" s="213"/>
      <c r="I30" s="213"/>
      <c r="J30" s="213"/>
      <c r="K30" s="213"/>
      <c r="L30" s="213"/>
      <c r="M30" s="212"/>
      <c r="N30" s="213"/>
      <c r="O30" s="212" t="s">
        <v>43</v>
      </c>
      <c r="P30" s="213"/>
    </row>
    <row r="31" spans="1:19" ht="14.4">
      <c r="A31" s="241" t="s">
        <v>30</v>
      </c>
      <c r="B31" s="202" t="s">
        <v>4</v>
      </c>
      <c r="C31" s="203"/>
      <c r="D31" s="203"/>
      <c r="E31" s="203"/>
      <c r="F31" s="235"/>
      <c r="G31" s="248" t="s">
        <v>215</v>
      </c>
      <c r="H31" s="249"/>
      <c r="I31" s="249"/>
      <c r="J31" s="249"/>
      <c r="K31" s="249"/>
      <c r="L31" s="249"/>
      <c r="M31" s="249"/>
      <c r="N31" s="249"/>
      <c r="O31" s="249"/>
      <c r="P31" s="250"/>
      <c r="Q31" s="60"/>
      <c r="R31" s="60"/>
      <c r="S31" s="60"/>
    </row>
    <row r="32" spans="1:19">
      <c r="A32" s="242"/>
      <c r="B32" s="236"/>
      <c r="C32" s="237"/>
      <c r="D32" s="237"/>
      <c r="E32" s="237"/>
      <c r="F32" s="238"/>
      <c r="G32" s="245" t="s">
        <v>5</v>
      </c>
      <c r="H32" s="59" t="s">
        <v>146</v>
      </c>
      <c r="I32" s="59" t="s">
        <v>147</v>
      </c>
      <c r="J32" s="59" t="s">
        <v>149</v>
      </c>
      <c r="K32" s="59" t="s">
        <v>148</v>
      </c>
      <c r="L32" s="59" t="s">
        <v>150</v>
      </c>
      <c r="M32" s="59" t="s">
        <v>151</v>
      </c>
      <c r="N32" s="97"/>
      <c r="O32" s="98"/>
      <c r="P32" s="98"/>
      <c r="Q32" s="98"/>
      <c r="R32" s="98"/>
      <c r="S32" s="98"/>
    </row>
    <row r="33" spans="1:19" ht="31.2">
      <c r="A33" s="243"/>
      <c r="B33" s="236"/>
      <c r="C33" s="237"/>
      <c r="D33" s="237"/>
      <c r="E33" s="237"/>
      <c r="F33" s="238"/>
      <c r="G33" s="245"/>
      <c r="H33" s="72" t="s">
        <v>108</v>
      </c>
      <c r="I33" s="72" t="s">
        <v>108</v>
      </c>
      <c r="J33" s="72" t="s">
        <v>104</v>
      </c>
      <c r="K33" s="72" t="s">
        <v>109</v>
      </c>
      <c r="L33" s="72" t="s">
        <v>109</v>
      </c>
      <c r="M33" s="72" t="s">
        <v>110</v>
      </c>
      <c r="N33" s="99" t="s">
        <v>60</v>
      </c>
      <c r="O33" s="99" t="s">
        <v>60</v>
      </c>
      <c r="P33" s="99" t="s">
        <v>60</v>
      </c>
      <c r="Q33" s="27"/>
      <c r="R33" s="27"/>
      <c r="S33" s="27"/>
    </row>
    <row r="34" spans="1:19" ht="31.2">
      <c r="A34" s="243"/>
      <c r="B34" s="236"/>
      <c r="C34" s="237"/>
      <c r="D34" s="237"/>
      <c r="E34" s="237"/>
      <c r="F34" s="238"/>
      <c r="G34" s="245"/>
      <c r="H34" s="72" t="s">
        <v>3</v>
      </c>
      <c r="I34" s="56" t="s">
        <v>8</v>
      </c>
      <c r="J34" s="72" t="s">
        <v>1</v>
      </c>
      <c r="K34" s="72" t="s">
        <v>106</v>
      </c>
      <c r="L34" s="72" t="s">
        <v>105</v>
      </c>
      <c r="M34" s="72" t="s">
        <v>107</v>
      </c>
      <c r="N34" s="99" t="s">
        <v>60</v>
      </c>
      <c r="O34" s="99" t="s">
        <v>60</v>
      </c>
      <c r="P34" s="99" t="s">
        <v>60</v>
      </c>
      <c r="Q34" s="27"/>
      <c r="R34" s="27"/>
      <c r="S34" s="27"/>
    </row>
    <row r="35" spans="1:19" ht="15.6">
      <c r="A35" s="244"/>
      <c r="B35" s="239"/>
      <c r="C35" s="240"/>
      <c r="D35" s="240"/>
      <c r="E35" s="240"/>
      <c r="F35" s="207"/>
      <c r="G35" s="283"/>
      <c r="H35" s="72" t="s">
        <v>111</v>
      </c>
      <c r="I35" s="56" t="s">
        <v>111</v>
      </c>
      <c r="J35" s="31" t="s">
        <v>112</v>
      </c>
      <c r="K35" s="31" t="s">
        <v>113</v>
      </c>
      <c r="L35" s="31" t="s">
        <v>113</v>
      </c>
      <c r="M35" s="31" t="s">
        <v>113</v>
      </c>
      <c r="N35" s="99" t="s">
        <v>60</v>
      </c>
      <c r="O35" s="99" t="s">
        <v>60</v>
      </c>
      <c r="P35" s="99" t="s">
        <v>60</v>
      </c>
      <c r="Q35" s="27"/>
      <c r="R35" s="27"/>
      <c r="S35" s="27"/>
    </row>
    <row r="36" spans="1:19" ht="15.6">
      <c r="A36" s="75" t="s">
        <v>15</v>
      </c>
      <c r="B36" s="151" t="s">
        <v>33</v>
      </c>
      <c r="C36" s="152"/>
      <c r="D36" s="152"/>
      <c r="E36" s="152"/>
      <c r="F36" s="152"/>
      <c r="G36" s="18">
        <f>SUM(H36:S36)</f>
        <v>2416</v>
      </c>
      <c r="H36" s="20">
        <v>0</v>
      </c>
      <c r="I36" s="20">
        <v>232</v>
      </c>
      <c r="J36" s="20">
        <v>717</v>
      </c>
      <c r="K36" s="20">
        <v>0</v>
      </c>
      <c r="L36" s="20">
        <v>1467</v>
      </c>
      <c r="M36" s="20">
        <v>0</v>
      </c>
      <c r="N36" s="27"/>
      <c r="O36" s="27"/>
      <c r="P36" s="27"/>
      <c r="Q36" s="27"/>
      <c r="R36" s="27"/>
      <c r="S36" s="27"/>
    </row>
    <row r="37" spans="1:19" ht="15.6">
      <c r="A37" s="75" t="s">
        <v>17</v>
      </c>
      <c r="B37" s="151" t="s">
        <v>120</v>
      </c>
      <c r="C37" s="152"/>
      <c r="D37" s="152"/>
      <c r="E37" s="152"/>
      <c r="F37" s="152"/>
      <c r="G37" s="18">
        <f t="shared" ref="G37:G42" si="8">SUM(H37:S37)</f>
        <v>33067</v>
      </c>
      <c r="H37" s="20">
        <v>3828</v>
      </c>
      <c r="I37" s="20">
        <v>8765</v>
      </c>
      <c r="J37" s="20">
        <v>4763</v>
      </c>
      <c r="K37" s="20">
        <v>8765</v>
      </c>
      <c r="L37" s="20">
        <v>3268</v>
      </c>
      <c r="M37" s="20">
        <v>3678</v>
      </c>
      <c r="N37" s="27"/>
      <c r="O37" s="27"/>
      <c r="P37" s="27"/>
      <c r="Q37" s="27"/>
      <c r="R37" s="27"/>
      <c r="S37" s="27"/>
    </row>
    <row r="38" spans="1:19" ht="15.6">
      <c r="A38" s="75" t="s">
        <v>18</v>
      </c>
      <c r="B38" s="251" t="s">
        <v>121</v>
      </c>
      <c r="C38" s="252"/>
      <c r="D38" s="252"/>
      <c r="E38" s="253"/>
      <c r="F38" s="73" t="s">
        <v>9</v>
      </c>
      <c r="G38" s="18">
        <f t="shared" si="8"/>
        <v>254</v>
      </c>
      <c r="H38" s="20">
        <v>85</v>
      </c>
      <c r="I38" s="20">
        <v>60</v>
      </c>
      <c r="J38" s="20">
        <v>37</v>
      </c>
      <c r="K38" s="20">
        <v>64</v>
      </c>
      <c r="L38" s="20">
        <v>8</v>
      </c>
      <c r="M38" s="20">
        <v>0</v>
      </c>
      <c r="N38" s="27"/>
      <c r="O38" s="27"/>
      <c r="P38" s="27"/>
      <c r="Q38" s="27"/>
      <c r="R38" s="27"/>
      <c r="S38" s="27"/>
    </row>
    <row r="39" spans="1:19" ht="15.6">
      <c r="A39" s="75" t="s">
        <v>19</v>
      </c>
      <c r="B39" s="254"/>
      <c r="C39" s="255"/>
      <c r="D39" s="255"/>
      <c r="E39" s="256"/>
      <c r="F39" s="73" t="s">
        <v>10</v>
      </c>
      <c r="G39" s="18">
        <f t="shared" si="8"/>
        <v>254</v>
      </c>
      <c r="H39" s="20">
        <v>0</v>
      </c>
      <c r="I39" s="20">
        <v>0</v>
      </c>
      <c r="J39" s="20">
        <v>13</v>
      </c>
      <c r="K39" s="20">
        <v>25</v>
      </c>
      <c r="L39" s="20">
        <v>87</v>
      </c>
      <c r="M39" s="20">
        <v>129</v>
      </c>
      <c r="N39" s="27"/>
      <c r="O39" s="27"/>
      <c r="P39" s="27"/>
      <c r="Q39" s="27"/>
      <c r="R39" s="27"/>
      <c r="S39" s="27"/>
    </row>
    <row r="40" spans="1:19" ht="15.6">
      <c r="A40" s="75" t="s">
        <v>20</v>
      </c>
      <c r="B40" s="151" t="s">
        <v>153</v>
      </c>
      <c r="C40" s="152"/>
      <c r="D40" s="152"/>
      <c r="E40" s="152"/>
      <c r="F40" s="152"/>
      <c r="G40" s="18">
        <f t="shared" si="8"/>
        <v>542</v>
      </c>
      <c r="H40" s="20">
        <v>21</v>
      </c>
      <c r="I40" s="20">
        <v>34</v>
      </c>
      <c r="J40" s="20">
        <v>0</v>
      </c>
      <c r="K40" s="20">
        <v>21</v>
      </c>
      <c r="L40" s="20">
        <v>345</v>
      </c>
      <c r="M40" s="20">
        <v>121</v>
      </c>
      <c r="N40" s="27"/>
      <c r="O40" s="27"/>
      <c r="P40" s="27"/>
      <c r="Q40" s="27"/>
      <c r="R40" s="27"/>
      <c r="S40" s="27"/>
    </row>
    <row r="41" spans="1:19" ht="15.6">
      <c r="A41" s="75" t="s">
        <v>21</v>
      </c>
      <c r="B41" s="251" t="s">
        <v>230</v>
      </c>
      <c r="C41" s="252"/>
      <c r="D41" s="252"/>
      <c r="E41" s="259" t="s">
        <v>11</v>
      </c>
      <c r="F41" s="260"/>
      <c r="G41" s="18">
        <f t="shared" si="8"/>
        <v>33554</v>
      </c>
      <c r="H41" s="20">
        <v>3346</v>
      </c>
      <c r="I41" s="20">
        <v>8750</v>
      </c>
      <c r="J41" s="20">
        <v>4629</v>
      </c>
      <c r="K41" s="20">
        <v>8750</v>
      </c>
      <c r="L41" s="20">
        <v>4329</v>
      </c>
      <c r="M41" s="20">
        <v>3750</v>
      </c>
      <c r="N41" s="27"/>
      <c r="O41" s="27"/>
      <c r="P41" s="27"/>
      <c r="Q41" s="27"/>
      <c r="R41" s="27"/>
      <c r="S41" s="27"/>
    </row>
    <row r="42" spans="1:19" ht="15.6">
      <c r="A42" s="75" t="s">
        <v>22</v>
      </c>
      <c r="B42" s="257"/>
      <c r="C42" s="258"/>
      <c r="D42" s="258"/>
      <c r="E42" s="259" t="s">
        <v>12</v>
      </c>
      <c r="F42" s="260"/>
      <c r="G42" s="18">
        <f t="shared" si="8"/>
        <v>32995</v>
      </c>
      <c r="H42" s="20">
        <v>3439</v>
      </c>
      <c r="I42" s="20">
        <v>8552</v>
      </c>
      <c r="J42" s="20">
        <v>4351</v>
      </c>
      <c r="K42" s="20">
        <v>8552</v>
      </c>
      <c r="L42" s="20">
        <v>4351</v>
      </c>
      <c r="M42" s="20">
        <v>3750</v>
      </c>
      <c r="N42" s="27"/>
      <c r="O42" s="27"/>
      <c r="P42" s="27"/>
      <c r="Q42" s="27"/>
      <c r="R42" s="27"/>
      <c r="S42" s="27"/>
    </row>
    <row r="43" spans="1:19" ht="15.6">
      <c r="A43" s="75" t="s">
        <v>23</v>
      </c>
      <c r="B43" s="254"/>
      <c r="C43" s="255"/>
      <c r="D43" s="255"/>
      <c r="E43" s="259" t="s">
        <v>13</v>
      </c>
      <c r="F43" s="260"/>
      <c r="G43" s="17">
        <f>IF(G42=0,0,(G41-G42)/G42*100)</f>
        <v>1.6941960903167148</v>
      </c>
      <c r="H43" s="17">
        <f>IF(H42=0,0,(H41-H42)/H42*100)</f>
        <v>-2.7042744984006979</v>
      </c>
      <c r="I43" s="17">
        <f t="shared" ref="I43:S43" si="9">IF(I42=0,0,(I41-I42)/I42*100)</f>
        <v>2.3152478952291862</v>
      </c>
      <c r="J43" s="17">
        <f t="shared" si="9"/>
        <v>6.3893357848770398</v>
      </c>
      <c r="K43" s="17">
        <f t="shared" si="9"/>
        <v>2.3152478952291862</v>
      </c>
      <c r="L43" s="17">
        <f t="shared" si="9"/>
        <v>-0.505630889450701</v>
      </c>
      <c r="M43" s="17">
        <f t="shared" si="9"/>
        <v>0</v>
      </c>
      <c r="N43" s="17">
        <f t="shared" si="9"/>
        <v>0</v>
      </c>
      <c r="O43" s="17">
        <f t="shared" si="9"/>
        <v>0</v>
      </c>
      <c r="P43" s="17">
        <f t="shared" si="9"/>
        <v>0</v>
      </c>
      <c r="Q43" s="17">
        <f t="shared" si="9"/>
        <v>0</v>
      </c>
      <c r="R43" s="17">
        <f t="shared" si="9"/>
        <v>0</v>
      </c>
      <c r="S43" s="17">
        <f t="shared" si="9"/>
        <v>0</v>
      </c>
    </row>
    <row r="44" spans="1:19" ht="15.6">
      <c r="A44" s="75" t="s">
        <v>24</v>
      </c>
      <c r="B44" s="251" t="s">
        <v>35</v>
      </c>
      <c r="C44" s="252"/>
      <c r="D44" s="252"/>
      <c r="E44" s="259" t="s">
        <v>14</v>
      </c>
      <c r="F44" s="260"/>
      <c r="G44" s="18">
        <f t="shared" ref="G44:G46" si="10">SUM(H44:S44)</f>
        <v>1946</v>
      </c>
      <c r="H44" s="18">
        <f t="shared" ref="H44:S44" si="11">H36+H37+H39-H38-H40-H42</f>
        <v>283</v>
      </c>
      <c r="I44" s="18">
        <f t="shared" si="11"/>
        <v>351</v>
      </c>
      <c r="J44" s="18">
        <f t="shared" si="11"/>
        <v>1105</v>
      </c>
      <c r="K44" s="18">
        <f t="shared" si="11"/>
        <v>153</v>
      </c>
      <c r="L44" s="18">
        <f t="shared" si="11"/>
        <v>118</v>
      </c>
      <c r="M44" s="18">
        <f t="shared" si="11"/>
        <v>-64</v>
      </c>
      <c r="N44" s="18">
        <f t="shared" si="11"/>
        <v>0</v>
      </c>
      <c r="O44" s="18">
        <f t="shared" si="11"/>
        <v>0</v>
      </c>
      <c r="P44" s="18">
        <f t="shared" si="11"/>
        <v>0</v>
      </c>
      <c r="Q44" s="18">
        <f t="shared" si="11"/>
        <v>0</v>
      </c>
      <c r="R44" s="18">
        <f t="shared" si="11"/>
        <v>0</v>
      </c>
      <c r="S44" s="18">
        <f t="shared" si="11"/>
        <v>0</v>
      </c>
    </row>
    <row r="45" spans="1:19" ht="15.6">
      <c r="A45" s="75" t="s">
        <v>25</v>
      </c>
      <c r="B45" s="254"/>
      <c r="C45" s="255"/>
      <c r="D45" s="255"/>
      <c r="E45" s="259" t="s">
        <v>16</v>
      </c>
      <c r="F45" s="260"/>
      <c r="G45" s="18">
        <f t="shared" si="10"/>
        <v>1331</v>
      </c>
      <c r="H45" s="20">
        <v>145</v>
      </c>
      <c r="I45" s="20">
        <v>0</v>
      </c>
      <c r="J45" s="20">
        <v>943</v>
      </c>
      <c r="K45" s="20">
        <v>0</v>
      </c>
      <c r="L45" s="20">
        <v>243</v>
      </c>
      <c r="M45" s="20">
        <v>0</v>
      </c>
      <c r="N45" s="27"/>
      <c r="O45" s="27"/>
      <c r="P45" s="27"/>
      <c r="Q45" s="27"/>
      <c r="R45" s="27"/>
      <c r="S45" s="27"/>
    </row>
    <row r="46" spans="1:19" ht="15.6">
      <c r="A46" s="75" t="s">
        <v>26</v>
      </c>
      <c r="B46" s="151" t="s">
        <v>36</v>
      </c>
      <c r="C46" s="152"/>
      <c r="D46" s="152"/>
      <c r="E46" s="152"/>
      <c r="F46" s="152"/>
      <c r="G46" s="109">
        <f t="shared" si="10"/>
        <v>-615</v>
      </c>
      <c r="H46" s="109">
        <f t="shared" ref="H46:S46" si="12">H45-H44</f>
        <v>-138</v>
      </c>
      <c r="I46" s="109">
        <f t="shared" si="12"/>
        <v>-351</v>
      </c>
      <c r="J46" s="109">
        <f t="shared" si="12"/>
        <v>-162</v>
      </c>
      <c r="K46" s="109">
        <f t="shared" si="12"/>
        <v>-153</v>
      </c>
      <c r="L46" s="109">
        <f t="shared" si="12"/>
        <v>125</v>
      </c>
      <c r="M46" s="109">
        <f t="shared" si="12"/>
        <v>64</v>
      </c>
      <c r="N46" s="109">
        <f t="shared" si="12"/>
        <v>0</v>
      </c>
      <c r="O46" s="109">
        <f t="shared" si="12"/>
        <v>0</v>
      </c>
      <c r="P46" s="109">
        <f t="shared" si="12"/>
        <v>0</v>
      </c>
      <c r="Q46" s="109">
        <f t="shared" si="12"/>
        <v>0</v>
      </c>
      <c r="R46" s="109">
        <f t="shared" si="12"/>
        <v>0</v>
      </c>
      <c r="S46" s="109">
        <f t="shared" si="12"/>
        <v>0</v>
      </c>
    </row>
    <row r="47" spans="1:19" ht="15.6">
      <c r="A47" s="75" t="s">
        <v>27</v>
      </c>
      <c r="B47" s="151" t="s">
        <v>76</v>
      </c>
      <c r="C47" s="152"/>
      <c r="D47" s="152"/>
      <c r="E47" s="152"/>
      <c r="F47" s="152"/>
      <c r="G47" s="18">
        <f t="shared" ref="G47:S47" si="13">G36+G37+G38+G39+G40+G42+G45</f>
        <v>70859</v>
      </c>
      <c r="H47" s="18">
        <f t="shared" si="13"/>
        <v>7518</v>
      </c>
      <c r="I47" s="18">
        <f t="shared" si="13"/>
        <v>17643</v>
      </c>
      <c r="J47" s="18">
        <f t="shared" si="13"/>
        <v>10824</v>
      </c>
      <c r="K47" s="18">
        <f t="shared" si="13"/>
        <v>17427</v>
      </c>
      <c r="L47" s="18">
        <f t="shared" si="13"/>
        <v>9769</v>
      </c>
      <c r="M47" s="18">
        <f t="shared" si="13"/>
        <v>7678</v>
      </c>
      <c r="N47" s="18">
        <f t="shared" si="13"/>
        <v>0</v>
      </c>
      <c r="O47" s="18">
        <f t="shared" si="13"/>
        <v>0</v>
      </c>
      <c r="P47" s="18">
        <f t="shared" si="13"/>
        <v>0</v>
      </c>
      <c r="Q47" s="18">
        <f t="shared" si="13"/>
        <v>0</v>
      </c>
      <c r="R47" s="18">
        <f t="shared" si="13"/>
        <v>0</v>
      </c>
      <c r="S47" s="18">
        <f t="shared" si="13"/>
        <v>0</v>
      </c>
    </row>
    <row r="48" spans="1:19" ht="15.6">
      <c r="A48" s="75" t="s">
        <v>28</v>
      </c>
      <c r="B48" s="251" t="s">
        <v>32</v>
      </c>
      <c r="C48" s="252"/>
      <c r="D48" s="252"/>
      <c r="E48" s="253"/>
      <c r="F48" s="73" t="s">
        <v>6</v>
      </c>
      <c r="G48" s="21">
        <v>3</v>
      </c>
      <c r="H48" s="21">
        <v>3</v>
      </c>
      <c r="I48" s="21">
        <v>3</v>
      </c>
      <c r="J48" s="21">
        <v>3</v>
      </c>
      <c r="K48" s="21">
        <v>3</v>
      </c>
      <c r="L48" s="21">
        <v>3</v>
      </c>
      <c r="M48" s="21">
        <v>3</v>
      </c>
      <c r="N48" s="21">
        <v>3</v>
      </c>
      <c r="O48" s="21">
        <v>3</v>
      </c>
      <c r="P48" s="21">
        <v>3</v>
      </c>
      <c r="Q48" s="21">
        <v>3</v>
      </c>
      <c r="R48" s="21">
        <v>3</v>
      </c>
      <c r="S48" s="21">
        <v>3</v>
      </c>
    </row>
    <row r="49" spans="1:19" ht="15.6">
      <c r="A49" s="75" t="s">
        <v>29</v>
      </c>
      <c r="B49" s="254"/>
      <c r="C49" s="255"/>
      <c r="D49" s="255"/>
      <c r="E49" s="256"/>
      <c r="F49" s="73" t="s">
        <v>37</v>
      </c>
      <c r="G49" s="110">
        <f>G47*G48/100</f>
        <v>2125.77</v>
      </c>
      <c r="H49" s="110">
        <f t="shared" ref="H49:S49" si="14">H47*H48/100</f>
        <v>225.54</v>
      </c>
      <c r="I49" s="110">
        <f t="shared" si="14"/>
        <v>529.29</v>
      </c>
      <c r="J49" s="110">
        <f t="shared" si="14"/>
        <v>324.72000000000003</v>
      </c>
      <c r="K49" s="110">
        <f t="shared" si="14"/>
        <v>522.80999999999995</v>
      </c>
      <c r="L49" s="110">
        <f t="shared" si="14"/>
        <v>293.07</v>
      </c>
      <c r="M49" s="110">
        <f t="shared" si="14"/>
        <v>230.34</v>
      </c>
      <c r="N49" s="110">
        <f t="shared" si="14"/>
        <v>0</v>
      </c>
      <c r="O49" s="110">
        <f t="shared" si="14"/>
        <v>0</v>
      </c>
      <c r="P49" s="110">
        <f t="shared" si="14"/>
        <v>0</v>
      </c>
      <c r="Q49" s="110">
        <f t="shared" si="14"/>
        <v>0</v>
      </c>
      <c r="R49" s="110">
        <f t="shared" si="14"/>
        <v>0</v>
      </c>
      <c r="S49" s="110">
        <f t="shared" si="14"/>
        <v>0</v>
      </c>
    </row>
    <row r="50" spans="1:19" s="42" customFormat="1" ht="15.6">
      <c r="A50" s="61"/>
      <c r="B50" s="62"/>
      <c r="C50" s="62"/>
      <c r="D50" s="62"/>
      <c r="E50" s="62"/>
      <c r="F50" s="77"/>
      <c r="G50" s="63"/>
      <c r="H50" s="63"/>
      <c r="I50" s="63"/>
      <c r="J50" s="63"/>
      <c r="K50" s="63"/>
      <c r="L50" s="63"/>
      <c r="M50" s="63"/>
      <c r="N50" s="63"/>
      <c r="O50" s="63"/>
      <c r="P50" s="63"/>
      <c r="Q50" s="63"/>
      <c r="R50" s="63"/>
      <c r="S50" s="63"/>
    </row>
    <row r="51" spans="1:19" ht="15.6">
      <c r="A51" s="196" t="s">
        <v>129</v>
      </c>
      <c r="B51" s="232"/>
      <c r="C51" s="232"/>
      <c r="D51" s="263" t="s">
        <v>243</v>
      </c>
      <c r="E51" s="264"/>
      <c r="F51" s="264"/>
      <c r="G51" s="264"/>
      <c r="H51" s="264"/>
      <c r="I51" s="264"/>
      <c r="J51" s="264"/>
      <c r="K51" s="264"/>
      <c r="L51" s="264"/>
      <c r="M51" s="265"/>
      <c r="N51" s="266"/>
      <c r="O51" s="261" t="s">
        <v>244</v>
      </c>
      <c r="P51" s="262"/>
    </row>
    <row r="52" spans="1:19">
      <c r="A52" s="196"/>
      <c r="B52" s="232"/>
      <c r="C52" s="232"/>
      <c r="D52" s="212" t="s">
        <v>42</v>
      </c>
      <c r="E52" s="213"/>
      <c r="F52" s="213"/>
      <c r="G52" s="213"/>
      <c r="H52" s="213"/>
      <c r="I52" s="213"/>
      <c r="J52" s="213"/>
      <c r="K52" s="213"/>
      <c r="L52" s="213"/>
      <c r="M52" s="212"/>
      <c r="N52" s="213"/>
      <c r="O52" s="212" t="s">
        <v>43</v>
      </c>
      <c r="P52" s="213"/>
    </row>
    <row r="53" spans="1:19" ht="14.4">
      <c r="A53" s="241" t="s">
        <v>30</v>
      </c>
      <c r="B53" s="202" t="s">
        <v>4</v>
      </c>
      <c r="C53" s="203"/>
      <c r="D53" s="203"/>
      <c r="E53" s="203"/>
      <c r="F53" s="235"/>
      <c r="G53" s="248" t="s">
        <v>215</v>
      </c>
      <c r="H53" s="249"/>
      <c r="I53" s="249"/>
      <c r="J53" s="249"/>
      <c r="K53" s="249"/>
      <c r="L53" s="249"/>
      <c r="M53" s="249"/>
      <c r="N53" s="249"/>
      <c r="O53" s="249"/>
      <c r="P53" s="250"/>
      <c r="Q53" s="60"/>
      <c r="R53" s="60"/>
      <c r="S53" s="60"/>
    </row>
    <row r="54" spans="1:19">
      <c r="A54" s="242"/>
      <c r="B54" s="236"/>
      <c r="C54" s="237"/>
      <c r="D54" s="237"/>
      <c r="E54" s="237"/>
      <c r="F54" s="238"/>
      <c r="G54" s="245" t="s">
        <v>5</v>
      </c>
      <c r="H54" s="59" t="s">
        <v>146</v>
      </c>
      <c r="I54" s="59" t="s">
        <v>147</v>
      </c>
      <c r="J54" s="59" t="s">
        <v>149</v>
      </c>
      <c r="K54" s="59" t="s">
        <v>148</v>
      </c>
      <c r="L54" s="59" t="s">
        <v>150</v>
      </c>
      <c r="M54" s="59" t="s">
        <v>151</v>
      </c>
      <c r="N54" s="97"/>
      <c r="O54" s="98"/>
      <c r="P54" s="98"/>
      <c r="Q54" s="98"/>
      <c r="R54" s="98"/>
      <c r="S54" s="98"/>
    </row>
    <row r="55" spans="1:19" ht="31.2">
      <c r="A55" s="243"/>
      <c r="B55" s="236"/>
      <c r="C55" s="237"/>
      <c r="D55" s="237"/>
      <c r="E55" s="237"/>
      <c r="F55" s="238"/>
      <c r="G55" s="245"/>
      <c r="H55" s="72" t="s">
        <v>108</v>
      </c>
      <c r="I55" s="72" t="s">
        <v>108</v>
      </c>
      <c r="J55" s="72" t="s">
        <v>104</v>
      </c>
      <c r="K55" s="72" t="s">
        <v>109</v>
      </c>
      <c r="L55" s="72" t="s">
        <v>109</v>
      </c>
      <c r="M55" s="72" t="s">
        <v>110</v>
      </c>
      <c r="N55" s="99" t="s">
        <v>60</v>
      </c>
      <c r="O55" s="99" t="s">
        <v>60</v>
      </c>
      <c r="P55" s="99" t="s">
        <v>60</v>
      </c>
      <c r="Q55" s="27"/>
      <c r="R55" s="27"/>
      <c r="S55" s="27"/>
    </row>
    <row r="56" spans="1:19" ht="31.2">
      <c r="A56" s="243"/>
      <c r="B56" s="236"/>
      <c r="C56" s="237"/>
      <c r="D56" s="237"/>
      <c r="E56" s="237"/>
      <c r="F56" s="238"/>
      <c r="G56" s="245"/>
      <c r="H56" s="72" t="s">
        <v>3</v>
      </c>
      <c r="I56" s="56" t="s">
        <v>8</v>
      </c>
      <c r="J56" s="72" t="s">
        <v>1</v>
      </c>
      <c r="K56" s="72" t="s">
        <v>106</v>
      </c>
      <c r="L56" s="72" t="s">
        <v>105</v>
      </c>
      <c r="M56" s="72" t="s">
        <v>107</v>
      </c>
      <c r="N56" s="99" t="s">
        <v>60</v>
      </c>
      <c r="O56" s="99" t="s">
        <v>60</v>
      </c>
      <c r="P56" s="99" t="s">
        <v>60</v>
      </c>
      <c r="Q56" s="27"/>
      <c r="R56" s="27"/>
      <c r="S56" s="27"/>
    </row>
    <row r="57" spans="1:19" ht="15.6">
      <c r="A57" s="244"/>
      <c r="B57" s="239"/>
      <c r="C57" s="240"/>
      <c r="D57" s="240"/>
      <c r="E57" s="240"/>
      <c r="F57" s="207"/>
      <c r="G57" s="283"/>
      <c r="H57" s="72" t="s">
        <v>111</v>
      </c>
      <c r="I57" s="56" t="s">
        <v>111</v>
      </c>
      <c r="J57" s="31" t="s">
        <v>112</v>
      </c>
      <c r="K57" s="31" t="s">
        <v>113</v>
      </c>
      <c r="L57" s="31" t="s">
        <v>113</v>
      </c>
      <c r="M57" s="31" t="s">
        <v>113</v>
      </c>
      <c r="N57" s="99" t="s">
        <v>60</v>
      </c>
      <c r="O57" s="99" t="s">
        <v>60</v>
      </c>
      <c r="P57" s="99" t="s">
        <v>60</v>
      </c>
      <c r="Q57" s="27"/>
      <c r="R57" s="27"/>
      <c r="S57" s="27"/>
    </row>
    <row r="58" spans="1:19" ht="15.6">
      <c r="A58" s="75" t="s">
        <v>15</v>
      </c>
      <c r="B58" s="151" t="s">
        <v>33</v>
      </c>
      <c r="C58" s="152"/>
      <c r="D58" s="152"/>
      <c r="E58" s="152"/>
      <c r="F58" s="152"/>
      <c r="G58" s="18">
        <f>SUM(H58:S58)</f>
        <v>240</v>
      </c>
      <c r="H58" s="20">
        <v>0</v>
      </c>
      <c r="I58" s="20">
        <v>23</v>
      </c>
      <c r="J58" s="20">
        <v>71</v>
      </c>
      <c r="K58" s="20">
        <v>0</v>
      </c>
      <c r="L58" s="20">
        <v>146</v>
      </c>
      <c r="M58" s="20">
        <v>0</v>
      </c>
      <c r="N58" s="27"/>
      <c r="O58" s="27"/>
      <c r="P58" s="27"/>
      <c r="Q58" s="27"/>
      <c r="R58" s="27"/>
      <c r="S58" s="27"/>
    </row>
    <row r="59" spans="1:19" ht="15.6">
      <c r="A59" s="75" t="s">
        <v>17</v>
      </c>
      <c r="B59" s="151" t="s">
        <v>120</v>
      </c>
      <c r="C59" s="152"/>
      <c r="D59" s="152"/>
      <c r="E59" s="152"/>
      <c r="F59" s="152"/>
      <c r="G59" s="18">
        <f t="shared" ref="G59:G64" si="15">SUM(H59:S59)</f>
        <v>3303</v>
      </c>
      <c r="H59" s="20">
        <v>382</v>
      </c>
      <c r="I59" s="20">
        <v>876</v>
      </c>
      <c r="J59" s="20">
        <v>476</v>
      </c>
      <c r="K59" s="20">
        <v>876</v>
      </c>
      <c r="L59" s="20">
        <v>326</v>
      </c>
      <c r="M59" s="20">
        <v>367</v>
      </c>
      <c r="N59" s="27"/>
      <c r="O59" s="27"/>
      <c r="P59" s="27"/>
      <c r="Q59" s="27"/>
      <c r="R59" s="27"/>
      <c r="S59" s="27"/>
    </row>
    <row r="60" spans="1:19" ht="15.6">
      <c r="A60" s="75" t="s">
        <v>18</v>
      </c>
      <c r="B60" s="251" t="s">
        <v>121</v>
      </c>
      <c r="C60" s="252"/>
      <c r="D60" s="252"/>
      <c r="E60" s="253"/>
      <c r="F60" s="73" t="s">
        <v>9</v>
      </c>
      <c r="G60" s="18">
        <f t="shared" si="15"/>
        <v>34</v>
      </c>
      <c r="H60" s="20">
        <v>8</v>
      </c>
      <c r="I60" s="20">
        <v>9</v>
      </c>
      <c r="J60" s="20">
        <v>3</v>
      </c>
      <c r="K60" s="20">
        <v>6</v>
      </c>
      <c r="L60" s="20">
        <v>8</v>
      </c>
      <c r="M60" s="20">
        <v>0</v>
      </c>
      <c r="N60" s="27"/>
      <c r="O60" s="27"/>
      <c r="P60" s="27"/>
      <c r="Q60" s="27"/>
      <c r="R60" s="27"/>
      <c r="S60" s="27"/>
    </row>
    <row r="61" spans="1:19" ht="15.6">
      <c r="A61" s="75" t="s">
        <v>19</v>
      </c>
      <c r="B61" s="254"/>
      <c r="C61" s="255"/>
      <c r="D61" s="255"/>
      <c r="E61" s="256"/>
      <c r="F61" s="73" t="s">
        <v>10</v>
      </c>
      <c r="G61" s="18">
        <f t="shared" si="15"/>
        <v>34</v>
      </c>
      <c r="H61" s="20">
        <v>0</v>
      </c>
      <c r="I61" s="20">
        <v>0</v>
      </c>
      <c r="J61" s="20">
        <v>3</v>
      </c>
      <c r="K61" s="20">
        <v>5</v>
      </c>
      <c r="L61" s="20">
        <v>7</v>
      </c>
      <c r="M61" s="20">
        <v>19</v>
      </c>
      <c r="N61" s="27"/>
      <c r="O61" s="27"/>
      <c r="P61" s="27"/>
      <c r="Q61" s="27"/>
      <c r="R61" s="27"/>
      <c r="S61" s="27"/>
    </row>
    <row r="62" spans="1:19" ht="18" customHeight="1">
      <c r="A62" s="75" t="s">
        <v>20</v>
      </c>
      <c r="B62" s="151" t="s">
        <v>153</v>
      </c>
      <c r="C62" s="152"/>
      <c r="D62" s="152"/>
      <c r="E62" s="152"/>
      <c r="F62" s="152"/>
      <c r="G62" s="18">
        <f t="shared" si="15"/>
        <v>87</v>
      </c>
      <c r="H62" s="20">
        <v>0</v>
      </c>
      <c r="I62" s="20">
        <v>0</v>
      </c>
      <c r="J62" s="20">
        <v>0</v>
      </c>
      <c r="K62" s="20">
        <v>21</v>
      </c>
      <c r="L62" s="20">
        <v>45</v>
      </c>
      <c r="M62" s="20">
        <v>21</v>
      </c>
      <c r="N62" s="27"/>
      <c r="O62" s="27"/>
      <c r="P62" s="27"/>
      <c r="Q62" s="27"/>
      <c r="R62" s="27"/>
      <c r="S62" s="27"/>
    </row>
    <row r="63" spans="1:19" ht="15.6">
      <c r="A63" s="75" t="s">
        <v>21</v>
      </c>
      <c r="B63" s="251" t="s">
        <v>230</v>
      </c>
      <c r="C63" s="252"/>
      <c r="D63" s="252"/>
      <c r="E63" s="259" t="s">
        <v>11</v>
      </c>
      <c r="F63" s="260"/>
      <c r="G63" s="18">
        <f t="shared" si="15"/>
        <v>3353</v>
      </c>
      <c r="H63" s="20">
        <v>334</v>
      </c>
      <c r="I63" s="20">
        <v>875</v>
      </c>
      <c r="J63" s="20">
        <v>462</v>
      </c>
      <c r="K63" s="20">
        <v>875</v>
      </c>
      <c r="L63" s="20">
        <v>432</v>
      </c>
      <c r="M63" s="20">
        <v>375</v>
      </c>
      <c r="N63" s="27"/>
      <c r="O63" s="27"/>
      <c r="P63" s="27"/>
      <c r="Q63" s="27"/>
      <c r="R63" s="27"/>
      <c r="S63" s="27"/>
    </row>
    <row r="64" spans="1:19" ht="15.6">
      <c r="A64" s="75" t="s">
        <v>22</v>
      </c>
      <c r="B64" s="257"/>
      <c r="C64" s="258"/>
      <c r="D64" s="258"/>
      <c r="E64" s="259" t="s">
        <v>12</v>
      </c>
      <c r="F64" s="260"/>
      <c r="G64" s="18">
        <f t="shared" si="15"/>
        <v>3298</v>
      </c>
      <c r="H64" s="20">
        <v>343</v>
      </c>
      <c r="I64" s="20">
        <v>855</v>
      </c>
      <c r="J64" s="20">
        <v>435</v>
      </c>
      <c r="K64" s="20">
        <v>855</v>
      </c>
      <c r="L64" s="20">
        <v>435</v>
      </c>
      <c r="M64" s="20">
        <v>375</v>
      </c>
      <c r="N64" s="27"/>
      <c r="O64" s="27"/>
      <c r="P64" s="27"/>
      <c r="Q64" s="27"/>
      <c r="R64" s="27"/>
      <c r="S64" s="27"/>
    </row>
    <row r="65" spans="1:19" ht="18" customHeight="1">
      <c r="A65" s="75" t="s">
        <v>23</v>
      </c>
      <c r="B65" s="254"/>
      <c r="C65" s="255"/>
      <c r="D65" s="255"/>
      <c r="E65" s="259" t="s">
        <v>13</v>
      </c>
      <c r="F65" s="260"/>
      <c r="G65" s="17">
        <f>IF(G64=0,0,(G63-G64)/G64*100)</f>
        <v>1.6676773802304428</v>
      </c>
      <c r="H65" s="17">
        <f>IF(H64=0,0,(H63-H64)/H64*100)</f>
        <v>-2.6239067055393588</v>
      </c>
      <c r="I65" s="17">
        <f t="shared" ref="I65:S65" si="16">IF(I64=0,0,(I63-I64)/I64*100)</f>
        <v>2.3391812865497075</v>
      </c>
      <c r="J65" s="17">
        <f t="shared" si="16"/>
        <v>6.2068965517241379</v>
      </c>
      <c r="K65" s="17">
        <f t="shared" si="16"/>
        <v>2.3391812865497075</v>
      </c>
      <c r="L65" s="17">
        <f t="shared" si="16"/>
        <v>-0.68965517241379315</v>
      </c>
      <c r="M65" s="17">
        <f t="shared" si="16"/>
        <v>0</v>
      </c>
      <c r="N65" s="17">
        <f t="shared" si="16"/>
        <v>0</v>
      </c>
      <c r="O65" s="17">
        <f t="shared" si="16"/>
        <v>0</v>
      </c>
      <c r="P65" s="17">
        <f t="shared" si="16"/>
        <v>0</v>
      </c>
      <c r="Q65" s="17">
        <f t="shared" si="16"/>
        <v>0</v>
      </c>
      <c r="R65" s="17">
        <f t="shared" si="16"/>
        <v>0</v>
      </c>
      <c r="S65" s="17">
        <f t="shared" si="16"/>
        <v>0</v>
      </c>
    </row>
    <row r="66" spans="1:19" ht="18" customHeight="1">
      <c r="A66" s="75" t="s">
        <v>24</v>
      </c>
      <c r="B66" s="251" t="s">
        <v>35</v>
      </c>
      <c r="C66" s="252"/>
      <c r="D66" s="252"/>
      <c r="E66" s="259" t="s">
        <v>14</v>
      </c>
      <c r="F66" s="260"/>
      <c r="G66" s="18">
        <f t="shared" ref="G66:G68" si="17">SUM(H66:S66)</f>
        <v>158</v>
      </c>
      <c r="H66" s="18">
        <f t="shared" ref="H66:S66" si="18">H58+H59+H61-H60-H62-H64</f>
        <v>31</v>
      </c>
      <c r="I66" s="18">
        <f t="shared" si="18"/>
        <v>35</v>
      </c>
      <c r="J66" s="18">
        <f t="shared" si="18"/>
        <v>112</v>
      </c>
      <c r="K66" s="18">
        <f t="shared" si="18"/>
        <v>-1</v>
      </c>
      <c r="L66" s="18">
        <f t="shared" si="18"/>
        <v>-9</v>
      </c>
      <c r="M66" s="18">
        <f t="shared" si="18"/>
        <v>-10</v>
      </c>
      <c r="N66" s="18">
        <f t="shared" si="18"/>
        <v>0</v>
      </c>
      <c r="O66" s="18">
        <f t="shared" si="18"/>
        <v>0</v>
      </c>
      <c r="P66" s="18">
        <f t="shared" si="18"/>
        <v>0</v>
      </c>
      <c r="Q66" s="18">
        <f t="shared" si="18"/>
        <v>0</v>
      </c>
      <c r="R66" s="18">
        <f t="shared" si="18"/>
        <v>0</v>
      </c>
      <c r="S66" s="18">
        <f t="shared" si="18"/>
        <v>0</v>
      </c>
    </row>
    <row r="67" spans="1:19" ht="18" customHeight="1">
      <c r="A67" s="75" t="s">
        <v>25</v>
      </c>
      <c r="B67" s="254"/>
      <c r="C67" s="255"/>
      <c r="D67" s="255"/>
      <c r="E67" s="259" t="s">
        <v>16</v>
      </c>
      <c r="F67" s="260"/>
      <c r="G67" s="18">
        <f t="shared" si="17"/>
        <v>179</v>
      </c>
      <c r="H67" s="20">
        <v>32</v>
      </c>
      <c r="I67" s="20">
        <v>0</v>
      </c>
      <c r="J67" s="20">
        <v>93</v>
      </c>
      <c r="K67" s="20">
        <v>28</v>
      </c>
      <c r="L67" s="20">
        <v>26</v>
      </c>
      <c r="M67" s="20">
        <v>0</v>
      </c>
      <c r="N67" s="27"/>
      <c r="O67" s="27"/>
      <c r="P67" s="27"/>
      <c r="Q67" s="27"/>
      <c r="R67" s="27"/>
      <c r="S67" s="27"/>
    </row>
    <row r="68" spans="1:19" ht="18" customHeight="1">
      <c r="A68" s="75" t="s">
        <v>26</v>
      </c>
      <c r="B68" s="151" t="s">
        <v>36</v>
      </c>
      <c r="C68" s="152"/>
      <c r="D68" s="152"/>
      <c r="E68" s="152"/>
      <c r="F68" s="152"/>
      <c r="G68" s="109">
        <f t="shared" si="17"/>
        <v>21</v>
      </c>
      <c r="H68" s="109">
        <f t="shared" ref="H68:S68" si="19">H67-H66</f>
        <v>1</v>
      </c>
      <c r="I68" s="109">
        <f t="shared" si="19"/>
        <v>-35</v>
      </c>
      <c r="J68" s="109">
        <f t="shared" si="19"/>
        <v>-19</v>
      </c>
      <c r="K68" s="109">
        <f t="shared" si="19"/>
        <v>29</v>
      </c>
      <c r="L68" s="109">
        <f t="shared" si="19"/>
        <v>35</v>
      </c>
      <c r="M68" s="109">
        <f t="shared" si="19"/>
        <v>10</v>
      </c>
      <c r="N68" s="109">
        <f t="shared" si="19"/>
        <v>0</v>
      </c>
      <c r="O68" s="109">
        <f t="shared" si="19"/>
        <v>0</v>
      </c>
      <c r="P68" s="109">
        <f t="shared" si="19"/>
        <v>0</v>
      </c>
      <c r="Q68" s="109">
        <f t="shared" si="19"/>
        <v>0</v>
      </c>
      <c r="R68" s="109">
        <f t="shared" si="19"/>
        <v>0</v>
      </c>
      <c r="S68" s="109">
        <f t="shared" si="19"/>
        <v>0</v>
      </c>
    </row>
    <row r="69" spans="1:19" ht="18" customHeight="1">
      <c r="A69" s="75" t="s">
        <v>27</v>
      </c>
      <c r="B69" s="151" t="s">
        <v>76</v>
      </c>
      <c r="C69" s="152"/>
      <c r="D69" s="152"/>
      <c r="E69" s="152"/>
      <c r="F69" s="152"/>
      <c r="G69" s="18">
        <f t="shared" ref="G69:S69" si="20">G58+G59+G60+G61+G62+G64+G67</f>
        <v>7175</v>
      </c>
      <c r="H69" s="18">
        <f t="shared" si="20"/>
        <v>765</v>
      </c>
      <c r="I69" s="18">
        <f t="shared" si="20"/>
        <v>1763</v>
      </c>
      <c r="J69" s="18">
        <f t="shared" si="20"/>
        <v>1081</v>
      </c>
      <c r="K69" s="18">
        <f t="shared" si="20"/>
        <v>1791</v>
      </c>
      <c r="L69" s="18">
        <f t="shared" si="20"/>
        <v>993</v>
      </c>
      <c r="M69" s="18">
        <f t="shared" si="20"/>
        <v>782</v>
      </c>
      <c r="N69" s="18">
        <f t="shared" si="20"/>
        <v>0</v>
      </c>
      <c r="O69" s="18">
        <f t="shared" si="20"/>
        <v>0</v>
      </c>
      <c r="P69" s="18">
        <f t="shared" si="20"/>
        <v>0</v>
      </c>
      <c r="Q69" s="18">
        <f t="shared" si="20"/>
        <v>0</v>
      </c>
      <c r="R69" s="18">
        <f t="shared" si="20"/>
        <v>0</v>
      </c>
      <c r="S69" s="18">
        <f t="shared" si="20"/>
        <v>0</v>
      </c>
    </row>
    <row r="70" spans="1:19" ht="18" customHeight="1">
      <c r="A70" s="75" t="s">
        <v>28</v>
      </c>
      <c r="B70" s="251" t="s">
        <v>32</v>
      </c>
      <c r="C70" s="252"/>
      <c r="D70" s="252"/>
      <c r="E70" s="253"/>
      <c r="F70" s="73" t="s">
        <v>6</v>
      </c>
      <c r="G70" s="21">
        <v>3</v>
      </c>
      <c r="H70" s="21">
        <v>3</v>
      </c>
      <c r="I70" s="21">
        <v>3</v>
      </c>
      <c r="J70" s="21">
        <v>3</v>
      </c>
      <c r="K70" s="21">
        <v>3</v>
      </c>
      <c r="L70" s="21">
        <v>3</v>
      </c>
      <c r="M70" s="21">
        <v>3</v>
      </c>
      <c r="N70" s="21">
        <v>3</v>
      </c>
      <c r="O70" s="21">
        <v>3</v>
      </c>
      <c r="P70" s="21">
        <v>3</v>
      </c>
      <c r="Q70" s="21">
        <v>3</v>
      </c>
      <c r="R70" s="21">
        <v>3</v>
      </c>
      <c r="S70" s="21">
        <v>3</v>
      </c>
    </row>
    <row r="71" spans="1:19" ht="18" customHeight="1">
      <c r="A71" s="75" t="s">
        <v>29</v>
      </c>
      <c r="B71" s="254"/>
      <c r="C71" s="255"/>
      <c r="D71" s="255"/>
      <c r="E71" s="256"/>
      <c r="F71" s="73" t="s">
        <v>37</v>
      </c>
      <c r="G71" s="110">
        <f>G69*G70/100</f>
        <v>215.25</v>
      </c>
      <c r="H71" s="110">
        <f t="shared" ref="H71:S71" si="21">H69*H70/100</f>
        <v>22.95</v>
      </c>
      <c r="I71" s="110">
        <f t="shared" si="21"/>
        <v>52.89</v>
      </c>
      <c r="J71" s="110">
        <f t="shared" si="21"/>
        <v>32.43</v>
      </c>
      <c r="K71" s="110">
        <f t="shared" si="21"/>
        <v>53.73</v>
      </c>
      <c r="L71" s="110">
        <f t="shared" si="21"/>
        <v>29.79</v>
      </c>
      <c r="M71" s="110">
        <f t="shared" si="21"/>
        <v>23.46</v>
      </c>
      <c r="N71" s="110">
        <f t="shared" si="21"/>
        <v>0</v>
      </c>
      <c r="O71" s="110">
        <f t="shared" si="21"/>
        <v>0</v>
      </c>
      <c r="P71" s="110">
        <f t="shared" si="21"/>
        <v>0</v>
      </c>
      <c r="Q71" s="110">
        <f t="shared" si="21"/>
        <v>0</v>
      </c>
      <c r="R71" s="110">
        <f t="shared" si="21"/>
        <v>0</v>
      </c>
      <c r="S71" s="110">
        <f t="shared" si="21"/>
        <v>0</v>
      </c>
    </row>
    <row r="72" spans="1:19" ht="20.399999999999999" customHeight="1">
      <c r="A72" s="74"/>
      <c r="B72" s="96"/>
      <c r="C72" s="96"/>
      <c r="D72" s="96"/>
      <c r="E72" s="96"/>
      <c r="F72" s="96"/>
      <c r="G72" s="96"/>
      <c r="H72" s="96"/>
      <c r="I72" s="96"/>
      <c r="J72" s="96"/>
      <c r="K72" s="96"/>
      <c r="L72" s="96"/>
      <c r="M72" s="96"/>
      <c r="N72" s="96"/>
      <c r="O72" s="108"/>
      <c r="P72" s="108"/>
    </row>
    <row r="73" spans="1:19" ht="33" customHeight="1">
      <c r="A73" s="277" t="s">
        <v>245</v>
      </c>
      <c r="B73" s="278"/>
      <c r="C73" s="278"/>
      <c r="D73" s="278"/>
      <c r="E73" s="278"/>
      <c r="F73" s="278"/>
      <c r="G73" s="278"/>
      <c r="H73" s="278"/>
      <c r="I73" s="278"/>
      <c r="J73" s="278"/>
      <c r="K73" s="278"/>
      <c r="L73" s="278"/>
      <c r="M73" s="278"/>
      <c r="N73" s="278"/>
      <c r="O73" s="278"/>
      <c r="P73" s="278"/>
      <c r="Q73" s="278"/>
      <c r="R73" s="279"/>
      <c r="S73" s="279"/>
    </row>
    <row r="74" spans="1:19" ht="235.8" customHeight="1">
      <c r="A74" s="230" t="s">
        <v>237</v>
      </c>
      <c r="B74" s="231"/>
      <c r="C74" s="231"/>
      <c r="D74" s="231"/>
      <c r="E74" s="231"/>
      <c r="F74" s="231"/>
      <c r="G74" s="231"/>
      <c r="H74" s="231"/>
      <c r="I74" s="231"/>
      <c r="J74" s="231"/>
      <c r="K74" s="231"/>
      <c r="L74" s="231"/>
      <c r="M74" s="231"/>
      <c r="N74" s="231"/>
    </row>
    <row r="75" spans="1:19" ht="235.8" customHeight="1"/>
    <row r="76" spans="1:19" ht="235.8" customHeight="1"/>
    <row r="77" spans="1:19" ht="235.8" customHeight="1"/>
    <row r="78" spans="1:19" ht="235.8" customHeight="1"/>
    <row r="79" spans="1:19" ht="235.8" customHeight="1"/>
    <row r="80" spans="1:19" ht="235.8" customHeight="1"/>
  </sheetData>
  <mergeCells count="79">
    <mergeCell ref="A73:S73"/>
    <mergeCell ref="A74:N74"/>
    <mergeCell ref="D4:P4"/>
    <mergeCell ref="D29:N29"/>
    <mergeCell ref="O29:P29"/>
    <mergeCell ref="A30:C30"/>
    <mergeCell ref="D30:L30"/>
    <mergeCell ref="M30:N30"/>
    <mergeCell ref="O30:P30"/>
    <mergeCell ref="D51:N51"/>
    <mergeCell ref="B66:D67"/>
    <mergeCell ref="E66:F66"/>
    <mergeCell ref="E67:F67"/>
    <mergeCell ref="B68:F68"/>
    <mergeCell ref="B69:F69"/>
    <mergeCell ref="B70:E71"/>
    <mergeCell ref="B58:F58"/>
    <mergeCell ref="B59:F59"/>
    <mergeCell ref="B60:E61"/>
    <mergeCell ref="B62:F62"/>
    <mergeCell ref="B63:D65"/>
    <mergeCell ref="E63:F63"/>
    <mergeCell ref="E64:F64"/>
    <mergeCell ref="E65:F65"/>
    <mergeCell ref="A51:C51"/>
    <mergeCell ref="A53:A57"/>
    <mergeCell ref="B53:F57"/>
    <mergeCell ref="G53:P53"/>
    <mergeCell ref="G54:G57"/>
    <mergeCell ref="O51:P51"/>
    <mergeCell ref="A52:C52"/>
    <mergeCell ref="D52:L52"/>
    <mergeCell ref="M52:N52"/>
    <mergeCell ref="O52:P52"/>
    <mergeCell ref="B48:E49"/>
    <mergeCell ref="B36:F36"/>
    <mergeCell ref="B37:F37"/>
    <mergeCell ref="B38:E39"/>
    <mergeCell ref="B40:F40"/>
    <mergeCell ref="B41:D43"/>
    <mergeCell ref="E41:F41"/>
    <mergeCell ref="E42:F42"/>
    <mergeCell ref="E43:F43"/>
    <mergeCell ref="B44:D45"/>
    <mergeCell ref="E44:F44"/>
    <mergeCell ref="E45:F45"/>
    <mergeCell ref="B46:F46"/>
    <mergeCell ref="B47:F47"/>
    <mergeCell ref="A27:P27"/>
    <mergeCell ref="A29:C29"/>
    <mergeCell ref="A31:A35"/>
    <mergeCell ref="B31:F35"/>
    <mergeCell ref="G31:P31"/>
    <mergeCell ref="G32:G35"/>
    <mergeCell ref="B24:E25"/>
    <mergeCell ref="B13:F13"/>
    <mergeCell ref="B14:E15"/>
    <mergeCell ref="B16:F16"/>
    <mergeCell ref="B17:D19"/>
    <mergeCell ref="E17:F17"/>
    <mergeCell ref="E18:F18"/>
    <mergeCell ref="E19:F19"/>
    <mergeCell ref="B20:D21"/>
    <mergeCell ref="E20:F20"/>
    <mergeCell ref="E21:F21"/>
    <mergeCell ref="B22:F22"/>
    <mergeCell ref="B23:F23"/>
    <mergeCell ref="M5:N5"/>
    <mergeCell ref="O5:P5"/>
    <mergeCell ref="B12:F12"/>
    <mergeCell ref="A2:L2"/>
    <mergeCell ref="A4:C4"/>
    <mergeCell ref="A5:C5"/>
    <mergeCell ref="D5:L5"/>
    <mergeCell ref="A6:P6"/>
    <mergeCell ref="A7:A11"/>
    <mergeCell ref="B7:F11"/>
    <mergeCell ref="G7:P7"/>
    <mergeCell ref="G8:G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rgb="FFFFFF00"/>
  </sheetPr>
  <dimension ref="A1:N66"/>
  <sheetViews>
    <sheetView topLeftCell="A18" zoomScale="90" zoomScaleNormal="90" workbookViewId="0">
      <selection activeCell="A28" sqref="A28:L43"/>
    </sheetView>
  </sheetViews>
  <sheetFormatPr defaultRowHeight="14.4"/>
  <cols>
    <col min="1" max="1" width="6.6640625" customWidth="1"/>
    <col min="2" max="3" width="12.77734375" customWidth="1"/>
    <col min="4" max="4" width="15.44140625" customWidth="1"/>
    <col min="5" max="6" width="12.77734375" customWidth="1"/>
    <col min="7" max="12" width="10.77734375" customWidth="1"/>
  </cols>
  <sheetData>
    <row r="1" spans="1:14" ht="9.6" customHeight="1"/>
    <row r="2" spans="1:14" ht="18" customHeight="1">
      <c r="A2" s="267" t="s">
        <v>143</v>
      </c>
      <c r="B2" s="268"/>
      <c r="C2" s="268"/>
      <c r="D2" s="268"/>
      <c r="E2" s="268"/>
      <c r="F2" s="268"/>
      <c r="G2" s="268"/>
      <c r="H2" s="268"/>
      <c r="I2" s="268"/>
      <c r="J2" s="270"/>
      <c r="K2" s="5">
        <v>2015</v>
      </c>
      <c r="L2" s="69" t="s">
        <v>38</v>
      </c>
    </row>
    <row r="3" spans="1:14" ht="6.6" customHeight="1"/>
    <row r="4" spans="1:14" ht="18" customHeight="1">
      <c r="A4" s="267" t="s">
        <v>129</v>
      </c>
      <c r="B4" s="232"/>
      <c r="C4" s="232"/>
      <c r="D4" s="160" t="s">
        <v>130</v>
      </c>
      <c r="E4" s="201"/>
      <c r="F4" s="201"/>
      <c r="G4" s="201"/>
      <c r="H4" s="201"/>
      <c r="I4" s="201"/>
      <c r="J4" s="201"/>
      <c r="K4" s="305" t="s">
        <v>246</v>
      </c>
      <c r="L4" s="306"/>
      <c r="M4" s="2"/>
      <c r="N4" s="1"/>
    </row>
    <row r="5" spans="1:14" s="43" customFormat="1" ht="4.2" customHeight="1">
      <c r="A5" s="26"/>
      <c r="B5" s="40"/>
      <c r="C5" s="40"/>
      <c r="D5" s="66"/>
      <c r="E5" s="62"/>
      <c r="F5" s="62"/>
      <c r="G5" s="62"/>
      <c r="H5" s="62"/>
      <c r="I5" s="62"/>
      <c r="J5" s="62"/>
      <c r="K5" s="67"/>
      <c r="L5" s="68"/>
      <c r="M5" s="41"/>
      <c r="N5" s="42"/>
    </row>
    <row r="6" spans="1:14" ht="18" customHeight="1">
      <c r="A6" s="303" t="s">
        <v>131</v>
      </c>
      <c r="B6" s="304"/>
      <c r="C6" s="304"/>
      <c r="D6" s="304"/>
      <c r="E6" s="304"/>
      <c r="F6" s="304"/>
      <c r="G6" s="304"/>
      <c r="H6" s="304"/>
      <c r="I6" s="304"/>
      <c r="J6" s="304"/>
      <c r="K6" s="304"/>
      <c r="L6" s="304"/>
    </row>
    <row r="7" spans="1:14" ht="33.6" customHeight="1">
      <c r="A7" s="241" t="s">
        <v>30</v>
      </c>
      <c r="B7" s="202" t="s">
        <v>4</v>
      </c>
      <c r="C7" s="203"/>
      <c r="D7" s="203"/>
      <c r="E7" s="203"/>
      <c r="F7" s="235"/>
      <c r="G7" s="144" t="s">
        <v>128</v>
      </c>
      <c r="H7" s="300"/>
      <c r="I7" s="300"/>
      <c r="J7" s="300"/>
      <c r="K7" s="300"/>
      <c r="L7" s="300"/>
    </row>
    <row r="8" spans="1:14" ht="31.2">
      <c r="A8" s="243"/>
      <c r="B8" s="236"/>
      <c r="C8" s="237"/>
      <c r="D8" s="237"/>
      <c r="E8" s="237"/>
      <c r="F8" s="238"/>
      <c r="G8" s="144" t="s">
        <v>5</v>
      </c>
      <c r="H8" s="49" t="s">
        <v>108</v>
      </c>
      <c r="I8" s="49" t="s">
        <v>108</v>
      </c>
      <c r="J8" s="49" t="s">
        <v>122</v>
      </c>
      <c r="K8" s="49" t="s">
        <v>109</v>
      </c>
      <c r="L8" s="49" t="s">
        <v>110</v>
      </c>
    </row>
    <row r="9" spans="1:14" ht="31.2">
      <c r="A9" s="243"/>
      <c r="B9" s="236"/>
      <c r="C9" s="237"/>
      <c r="D9" s="237"/>
      <c r="E9" s="237"/>
      <c r="F9" s="238"/>
      <c r="G9" s="145"/>
      <c r="H9" s="49" t="s">
        <v>58</v>
      </c>
      <c r="I9" s="56" t="s">
        <v>3</v>
      </c>
      <c r="J9" s="49" t="s">
        <v>58</v>
      </c>
      <c r="K9" s="49" t="s">
        <v>3</v>
      </c>
      <c r="L9" s="49" t="s">
        <v>107</v>
      </c>
    </row>
    <row r="10" spans="1:14" ht="15.6">
      <c r="A10" s="244"/>
      <c r="B10" s="247"/>
      <c r="C10" s="298"/>
      <c r="D10" s="298"/>
      <c r="E10" s="298"/>
      <c r="F10" s="299"/>
      <c r="G10" s="145"/>
      <c r="H10" s="49" t="s">
        <v>111</v>
      </c>
      <c r="I10" s="56" t="s">
        <v>111</v>
      </c>
      <c r="J10" s="31"/>
      <c r="K10" s="31"/>
      <c r="L10" s="31"/>
    </row>
    <row r="11" spans="1:14" ht="18" customHeight="1">
      <c r="A11" s="23" t="s">
        <v>15</v>
      </c>
      <c r="B11" s="151" t="s">
        <v>33</v>
      </c>
      <c r="C11" s="152"/>
      <c r="D11" s="152"/>
      <c r="E11" s="152"/>
      <c r="F11" s="152"/>
      <c r="G11" s="16">
        <f>H11+I11+J11+K11+L11</f>
        <v>8309</v>
      </c>
      <c r="H11" s="20">
        <v>2794</v>
      </c>
      <c r="I11" s="20">
        <v>5515</v>
      </c>
      <c r="J11" s="20">
        <v>0</v>
      </c>
      <c r="K11" s="20">
        <v>0</v>
      </c>
      <c r="L11" s="20">
        <v>0</v>
      </c>
    </row>
    <row r="12" spans="1:14" ht="18" customHeight="1">
      <c r="A12" s="23" t="s">
        <v>17</v>
      </c>
      <c r="B12" s="151" t="s">
        <v>126</v>
      </c>
      <c r="C12" s="152"/>
      <c r="D12" s="152"/>
      <c r="E12" s="152"/>
      <c r="F12" s="152"/>
      <c r="G12" s="16">
        <f t="shared" ref="G12:G19" si="0">H12+I12+J12+K12+L12</f>
        <v>214491</v>
      </c>
      <c r="H12" s="20">
        <v>197634</v>
      </c>
      <c r="I12" s="20">
        <v>16857</v>
      </c>
      <c r="J12" s="20">
        <v>0</v>
      </c>
      <c r="K12" s="20">
        <v>0</v>
      </c>
      <c r="L12" s="20">
        <v>0</v>
      </c>
    </row>
    <row r="13" spans="1:14" ht="18" customHeight="1">
      <c r="A13" s="23" t="s">
        <v>18</v>
      </c>
      <c r="B13" s="251" t="s">
        <v>124</v>
      </c>
      <c r="C13" s="252"/>
      <c r="D13" s="252"/>
      <c r="E13" s="253"/>
      <c r="F13" s="24" t="s">
        <v>9</v>
      </c>
      <c r="G13" s="16">
        <f t="shared" si="0"/>
        <v>588</v>
      </c>
      <c r="H13" s="20">
        <v>435</v>
      </c>
      <c r="I13" s="20">
        <v>153</v>
      </c>
      <c r="J13" s="20">
        <v>0</v>
      </c>
      <c r="K13" s="20">
        <v>0</v>
      </c>
      <c r="L13" s="20">
        <v>0</v>
      </c>
    </row>
    <row r="14" spans="1:14" ht="18" customHeight="1">
      <c r="A14" s="23" t="s">
        <v>19</v>
      </c>
      <c r="B14" s="254"/>
      <c r="C14" s="255"/>
      <c r="D14" s="255"/>
      <c r="E14" s="256"/>
      <c r="F14" s="24" t="s">
        <v>10</v>
      </c>
      <c r="G14" s="16">
        <f t="shared" si="0"/>
        <v>588</v>
      </c>
      <c r="H14" s="20">
        <f>'[1]2.1 ЛП ВЫВ-ЗАГ'!$G$9</f>
        <v>0</v>
      </c>
      <c r="I14" s="20">
        <f>'[1]2.1 ЛП ВЫВ-ЗАГ'!$G$10</f>
        <v>0</v>
      </c>
      <c r="J14" s="20">
        <v>395</v>
      </c>
      <c r="K14" s="20">
        <v>113</v>
      </c>
      <c r="L14" s="20">
        <v>80</v>
      </c>
    </row>
    <row r="15" spans="1:14" ht="18" customHeight="1">
      <c r="A15" s="23" t="s">
        <v>20</v>
      </c>
      <c r="B15" s="151" t="s">
        <v>139</v>
      </c>
      <c r="C15" s="152"/>
      <c r="D15" s="152"/>
      <c r="E15" s="152"/>
      <c r="F15" s="152"/>
      <c r="G15" s="16">
        <f t="shared" si="0"/>
        <v>428</v>
      </c>
      <c r="H15" s="20">
        <v>394</v>
      </c>
      <c r="I15" s="20">
        <f>'[1]2.1 ЛП ВЫВ-ЗАГ'!$H$10</f>
        <v>34</v>
      </c>
      <c r="J15" s="20">
        <v>0</v>
      </c>
      <c r="K15" s="20">
        <v>0</v>
      </c>
      <c r="L15" s="20">
        <v>0</v>
      </c>
    </row>
    <row r="16" spans="1:14" ht="18" customHeight="1">
      <c r="A16" s="23" t="s">
        <v>21</v>
      </c>
      <c r="B16" s="251" t="s">
        <v>125</v>
      </c>
      <c r="C16" s="252"/>
      <c r="D16" s="252"/>
      <c r="E16" s="259" t="s">
        <v>11</v>
      </c>
      <c r="F16" s="260"/>
      <c r="G16" s="16">
        <f t="shared" si="0"/>
        <v>588</v>
      </c>
      <c r="H16" s="20">
        <v>0</v>
      </c>
      <c r="I16" s="20">
        <v>0</v>
      </c>
      <c r="J16" s="20">
        <v>395</v>
      </c>
      <c r="K16" s="20">
        <v>113</v>
      </c>
      <c r="L16" s="20">
        <v>80</v>
      </c>
    </row>
    <row r="17" spans="1:12" ht="18" customHeight="1">
      <c r="A17" s="23" t="s">
        <v>22</v>
      </c>
      <c r="B17" s="257"/>
      <c r="C17" s="258"/>
      <c r="D17" s="258"/>
      <c r="E17" s="259" t="s">
        <v>12</v>
      </c>
      <c r="F17" s="260"/>
      <c r="G17" s="16">
        <f t="shared" si="0"/>
        <v>588</v>
      </c>
      <c r="H17" s="20">
        <v>0</v>
      </c>
      <c r="I17" s="20">
        <v>0</v>
      </c>
      <c r="J17" s="20">
        <v>402</v>
      </c>
      <c r="K17" s="20">
        <v>106</v>
      </c>
      <c r="L17" s="20">
        <v>80</v>
      </c>
    </row>
    <row r="18" spans="1:12" ht="18" customHeight="1">
      <c r="A18" s="23" t="s">
        <v>23</v>
      </c>
      <c r="B18" s="254"/>
      <c r="C18" s="255"/>
      <c r="D18" s="255"/>
      <c r="E18" s="259" t="s">
        <v>13</v>
      </c>
      <c r="F18" s="260"/>
      <c r="G18" s="121">
        <f t="shared" ref="G18:L18" si="1">IF(G17=0,0,(G17-G16)/G17*100)</f>
        <v>0</v>
      </c>
      <c r="H18" s="121">
        <f t="shared" si="1"/>
        <v>0</v>
      </c>
      <c r="I18" s="121">
        <f t="shared" si="1"/>
        <v>0</v>
      </c>
      <c r="J18" s="121">
        <f t="shared" si="1"/>
        <v>1.7412935323383085</v>
      </c>
      <c r="K18" s="121">
        <f t="shared" si="1"/>
        <v>-6.6037735849056602</v>
      </c>
      <c r="L18" s="121">
        <f t="shared" si="1"/>
        <v>0</v>
      </c>
    </row>
    <row r="19" spans="1:12" ht="18" customHeight="1">
      <c r="A19" s="23" t="s">
        <v>24</v>
      </c>
      <c r="B19" s="151" t="s">
        <v>140</v>
      </c>
      <c r="C19" s="152"/>
      <c r="D19" s="152"/>
      <c r="E19" s="152"/>
      <c r="F19" s="152"/>
      <c r="G19" s="16">
        <f t="shared" si="0"/>
        <v>215836</v>
      </c>
      <c r="H19" s="38">
        <v>197580</v>
      </c>
      <c r="I19" s="38">
        <v>18256</v>
      </c>
      <c r="J19" s="38">
        <v>0</v>
      </c>
      <c r="K19" s="38">
        <v>0</v>
      </c>
      <c r="L19" s="38">
        <v>0</v>
      </c>
    </row>
    <row r="20" spans="1:12" ht="18" customHeight="1">
      <c r="A20" s="23" t="s">
        <v>25</v>
      </c>
      <c r="B20" s="251" t="s">
        <v>35</v>
      </c>
      <c r="C20" s="252"/>
      <c r="D20" s="252"/>
      <c r="E20" s="259" t="s">
        <v>14</v>
      </c>
      <c r="F20" s="260"/>
      <c r="G20" s="39">
        <f t="shared" ref="G20:L20" si="2">G11+G12+G14-G13-G15-G17-G19</f>
        <v>5948</v>
      </c>
      <c r="H20" s="39">
        <f>H11+H12+H14-H13-H15-H17-H19</f>
        <v>2019</v>
      </c>
      <c r="I20" s="39">
        <f t="shared" si="2"/>
        <v>3929</v>
      </c>
      <c r="J20" s="39">
        <f t="shared" si="2"/>
        <v>-7</v>
      </c>
      <c r="K20" s="39">
        <f t="shared" si="2"/>
        <v>7</v>
      </c>
      <c r="L20" s="39">
        <f t="shared" si="2"/>
        <v>0</v>
      </c>
    </row>
    <row r="21" spans="1:12" ht="18" customHeight="1">
      <c r="A21" s="23" t="s">
        <v>26</v>
      </c>
      <c r="B21" s="254"/>
      <c r="C21" s="255"/>
      <c r="D21" s="255"/>
      <c r="E21" s="259" t="s">
        <v>16</v>
      </c>
      <c r="F21" s="260"/>
      <c r="G21" s="16">
        <f>H21+I21+J21+K21+L21</f>
        <v>6304</v>
      </c>
      <c r="H21" s="20">
        <v>2888</v>
      </c>
      <c r="I21" s="20">
        <v>3416</v>
      </c>
      <c r="J21" s="20">
        <v>0</v>
      </c>
      <c r="K21" s="20">
        <v>0</v>
      </c>
      <c r="L21" s="20">
        <v>0</v>
      </c>
    </row>
    <row r="22" spans="1:12" ht="18" customHeight="1">
      <c r="A22" s="23" t="s">
        <v>27</v>
      </c>
      <c r="B22" s="151" t="s">
        <v>36</v>
      </c>
      <c r="C22" s="152"/>
      <c r="D22" s="152"/>
      <c r="E22" s="152"/>
      <c r="F22" s="152"/>
      <c r="G22" s="109">
        <f t="shared" ref="G22:L22" si="3">G21-G20</f>
        <v>356</v>
      </c>
      <c r="H22" s="109">
        <f t="shared" si="3"/>
        <v>869</v>
      </c>
      <c r="I22" s="109">
        <f t="shared" si="3"/>
        <v>-513</v>
      </c>
      <c r="J22" s="109">
        <f t="shared" si="3"/>
        <v>7</v>
      </c>
      <c r="K22" s="109">
        <f t="shared" si="3"/>
        <v>-7</v>
      </c>
      <c r="L22" s="109">
        <f t="shared" si="3"/>
        <v>0</v>
      </c>
    </row>
    <row r="23" spans="1:12" ht="18" customHeight="1">
      <c r="A23" s="23" t="s">
        <v>28</v>
      </c>
      <c r="B23" s="151" t="s">
        <v>76</v>
      </c>
      <c r="C23" s="152"/>
      <c r="D23" s="152"/>
      <c r="E23" s="152"/>
      <c r="F23" s="152"/>
      <c r="G23" s="39">
        <f t="shared" ref="G23:L23" si="4">G11+G12+G13+G14+G17+G19+G21</f>
        <v>446704</v>
      </c>
      <c r="H23" s="39">
        <f t="shared" si="4"/>
        <v>401331</v>
      </c>
      <c r="I23" s="39">
        <f t="shared" si="4"/>
        <v>44197</v>
      </c>
      <c r="J23" s="39">
        <f t="shared" si="4"/>
        <v>797</v>
      </c>
      <c r="K23" s="39">
        <f t="shared" si="4"/>
        <v>219</v>
      </c>
      <c r="L23" s="39">
        <f t="shared" si="4"/>
        <v>160</v>
      </c>
    </row>
    <row r="24" spans="1:12" ht="18" customHeight="1">
      <c r="A24" s="23" t="s">
        <v>29</v>
      </c>
      <c r="B24" s="251" t="s">
        <v>32</v>
      </c>
      <c r="C24" s="252"/>
      <c r="D24" s="252"/>
      <c r="E24" s="253"/>
      <c r="F24" s="24" t="s">
        <v>6</v>
      </c>
      <c r="G24" s="21">
        <v>3</v>
      </c>
      <c r="H24" s="21">
        <v>3</v>
      </c>
      <c r="I24" s="21">
        <v>3</v>
      </c>
      <c r="J24" s="21">
        <v>3</v>
      </c>
      <c r="K24" s="21">
        <v>3</v>
      </c>
      <c r="L24" s="21">
        <v>3</v>
      </c>
    </row>
    <row r="25" spans="1:12" ht="18" customHeight="1">
      <c r="A25" s="23" t="s">
        <v>127</v>
      </c>
      <c r="B25" s="254"/>
      <c r="C25" s="255"/>
      <c r="D25" s="255"/>
      <c r="E25" s="256"/>
      <c r="F25" s="24" t="s">
        <v>37</v>
      </c>
      <c r="G25" s="110">
        <f t="shared" ref="G25:L25" si="5">G23*G24/100</f>
        <v>13401.12</v>
      </c>
      <c r="H25" s="110">
        <f t="shared" si="5"/>
        <v>12039.93</v>
      </c>
      <c r="I25" s="110">
        <f t="shared" si="5"/>
        <v>1325.91</v>
      </c>
      <c r="J25" s="110">
        <f t="shared" si="5"/>
        <v>23.91</v>
      </c>
      <c r="K25" s="110">
        <f t="shared" si="5"/>
        <v>6.57</v>
      </c>
      <c r="L25" s="110">
        <f t="shared" si="5"/>
        <v>4.8</v>
      </c>
    </row>
    <row r="26" spans="1:12" ht="3" customHeight="1"/>
    <row r="27" spans="1:12" ht="42.6" customHeight="1">
      <c r="A27" s="181" t="s">
        <v>155</v>
      </c>
      <c r="B27" s="297"/>
      <c r="C27" s="297"/>
      <c r="D27" s="297"/>
      <c r="E27" s="297"/>
      <c r="F27" s="297"/>
      <c r="G27" s="297"/>
      <c r="H27" s="297"/>
      <c r="I27" s="297"/>
      <c r="J27" s="297"/>
      <c r="K27" s="297"/>
      <c r="L27" s="297"/>
    </row>
    <row r="28" spans="1:12" ht="18" customHeight="1">
      <c r="A28" s="166" t="s">
        <v>30</v>
      </c>
      <c r="B28" s="307" t="s">
        <v>65</v>
      </c>
      <c r="C28" s="144"/>
      <c r="D28" s="144"/>
      <c r="E28" s="144"/>
      <c r="F28" s="144"/>
      <c r="G28" s="307" t="s">
        <v>66</v>
      </c>
      <c r="H28" s="144"/>
      <c r="I28" s="144"/>
      <c r="J28" s="144"/>
      <c r="K28" s="144"/>
      <c r="L28" s="144"/>
    </row>
    <row r="29" spans="1:12" ht="18" customHeight="1">
      <c r="A29" s="166"/>
      <c r="B29" s="144"/>
      <c r="C29" s="144"/>
      <c r="D29" s="144"/>
      <c r="E29" s="144"/>
      <c r="F29" s="144"/>
      <c r="G29" s="161" t="s">
        <v>67</v>
      </c>
      <c r="H29" s="161"/>
      <c r="I29" s="161" t="s">
        <v>67</v>
      </c>
      <c r="J29" s="161"/>
      <c r="K29" s="161" t="s">
        <v>5</v>
      </c>
      <c r="L29" s="161"/>
    </row>
    <row r="30" spans="1:12" ht="18" customHeight="1">
      <c r="A30" s="166"/>
      <c r="B30" s="144"/>
      <c r="C30" s="144"/>
      <c r="D30" s="144"/>
      <c r="E30" s="144"/>
      <c r="F30" s="144"/>
      <c r="G30" s="161" t="s">
        <v>58</v>
      </c>
      <c r="H30" s="161"/>
      <c r="I30" s="161" t="s">
        <v>3</v>
      </c>
      <c r="J30" s="161"/>
      <c r="K30" s="161"/>
      <c r="L30" s="161"/>
    </row>
    <row r="31" spans="1:12" ht="18" customHeight="1">
      <c r="A31" s="166"/>
      <c r="B31" s="144"/>
      <c r="C31" s="144"/>
      <c r="D31" s="144"/>
      <c r="E31" s="144"/>
      <c r="F31" s="144"/>
      <c r="G31" s="129" t="s">
        <v>37</v>
      </c>
      <c r="H31" s="129" t="s">
        <v>6</v>
      </c>
      <c r="I31" s="129" t="s">
        <v>37</v>
      </c>
      <c r="J31" s="129" t="s">
        <v>6</v>
      </c>
      <c r="K31" s="129" t="s">
        <v>37</v>
      </c>
      <c r="L31" s="129" t="s">
        <v>6</v>
      </c>
    </row>
    <row r="32" spans="1:12" ht="18" customHeight="1">
      <c r="A32" s="100" t="s">
        <v>15</v>
      </c>
      <c r="B32" s="301" t="s">
        <v>78</v>
      </c>
      <c r="C32" s="164"/>
      <c r="D32" s="164"/>
      <c r="E32" s="164"/>
      <c r="F32" s="164"/>
      <c r="G32" s="39">
        <f>H19</f>
        <v>197580</v>
      </c>
      <c r="H32" s="130">
        <v>1</v>
      </c>
      <c r="I32" s="39">
        <f>I19</f>
        <v>18256</v>
      </c>
      <c r="J32" s="130">
        <v>1</v>
      </c>
      <c r="K32" s="39">
        <f>G32+I32</f>
        <v>215836</v>
      </c>
      <c r="L32" s="130">
        <v>1</v>
      </c>
    </row>
    <row r="33" spans="1:12" ht="18" customHeight="1">
      <c r="A33" s="100" t="s">
        <v>17</v>
      </c>
      <c r="B33" s="301" t="s">
        <v>70</v>
      </c>
      <c r="C33" s="164"/>
      <c r="D33" s="164"/>
      <c r="E33" s="164"/>
      <c r="F33" s="164"/>
      <c r="G33" s="5">
        <v>97987</v>
      </c>
      <c r="H33" s="58">
        <f>G33/G32*100</f>
        <v>49.593582346391337</v>
      </c>
      <c r="I33" s="5">
        <v>8470</v>
      </c>
      <c r="J33" s="58">
        <f>I33/I32*100</f>
        <v>46.395705521472394</v>
      </c>
      <c r="K33" s="39">
        <f t="shared" ref="K33:K39" si="6">G33+I33</f>
        <v>106457</v>
      </c>
      <c r="L33" s="58">
        <f>K33/K32*100</f>
        <v>49.323097166367056</v>
      </c>
    </row>
    <row r="34" spans="1:12" ht="18" customHeight="1">
      <c r="A34" s="100" t="s">
        <v>18</v>
      </c>
      <c r="B34" s="301" t="s">
        <v>71</v>
      </c>
      <c r="C34" s="164"/>
      <c r="D34" s="164"/>
      <c r="E34" s="164"/>
      <c r="F34" s="164"/>
      <c r="G34" s="5">
        <v>56905</v>
      </c>
      <c r="H34" s="58">
        <f>G34/G32*100</f>
        <v>28.800992003239195</v>
      </c>
      <c r="I34" s="5">
        <v>4780</v>
      </c>
      <c r="J34" s="58">
        <f>I34/I32*100</f>
        <v>26.183172655565297</v>
      </c>
      <c r="K34" s="39">
        <f t="shared" si="6"/>
        <v>61685</v>
      </c>
      <c r="L34" s="58">
        <f>K34/K32*100</f>
        <v>28.579569673270445</v>
      </c>
    </row>
    <row r="35" spans="1:12" ht="18" customHeight="1">
      <c r="A35" s="100" t="s">
        <v>19</v>
      </c>
      <c r="B35" s="301" t="s">
        <v>72</v>
      </c>
      <c r="C35" s="164"/>
      <c r="D35" s="164"/>
      <c r="E35" s="164"/>
      <c r="F35" s="164"/>
      <c r="G35" s="5">
        <v>2489</v>
      </c>
      <c r="H35" s="58">
        <f>G35/G32*100</f>
        <v>1.259742888956372</v>
      </c>
      <c r="I35" s="5">
        <v>217</v>
      </c>
      <c r="J35" s="58">
        <f>I35/I32*100</f>
        <v>1.1886503067484664</v>
      </c>
      <c r="K35" s="39">
        <f t="shared" si="6"/>
        <v>2706</v>
      </c>
      <c r="L35" s="58">
        <f>K35/K32*100</f>
        <v>1.2537296836486962</v>
      </c>
    </row>
    <row r="36" spans="1:12" ht="18" customHeight="1">
      <c r="A36" s="100" t="s">
        <v>20</v>
      </c>
      <c r="B36" s="301" t="s">
        <v>73</v>
      </c>
      <c r="C36" s="164"/>
      <c r="D36" s="164"/>
      <c r="E36" s="164"/>
      <c r="F36" s="164"/>
      <c r="G36" s="5">
        <v>0</v>
      </c>
      <c r="H36" s="58">
        <f>G36/G32*100</f>
        <v>0</v>
      </c>
      <c r="I36" s="5">
        <v>0</v>
      </c>
      <c r="J36" s="58">
        <f>I36/I32*100</f>
        <v>0</v>
      </c>
      <c r="K36" s="39">
        <f t="shared" si="6"/>
        <v>0</v>
      </c>
      <c r="L36" s="58">
        <f>K36/K32*100</f>
        <v>0</v>
      </c>
    </row>
    <row r="37" spans="1:12" ht="18" customHeight="1">
      <c r="A37" s="100" t="s">
        <v>21</v>
      </c>
      <c r="B37" s="301" t="s">
        <v>68</v>
      </c>
      <c r="C37" s="164"/>
      <c r="D37" s="164"/>
      <c r="E37" s="164"/>
      <c r="F37" s="164"/>
      <c r="G37" s="5">
        <v>35905</v>
      </c>
      <c r="H37" s="58">
        <f>G37/G32*100</f>
        <v>18.172385869015081</v>
      </c>
      <c r="I37" s="5">
        <v>3484</v>
      </c>
      <c r="J37" s="58">
        <f>I37/I32*100</f>
        <v>19.084136722173533</v>
      </c>
      <c r="K37" s="39">
        <f t="shared" si="6"/>
        <v>39389</v>
      </c>
      <c r="L37" s="58">
        <f>K37/K32*100</f>
        <v>18.249504253229304</v>
      </c>
    </row>
    <row r="38" spans="1:12" ht="18" customHeight="1">
      <c r="A38" s="100" t="s">
        <v>22</v>
      </c>
      <c r="B38" s="301" t="s">
        <v>81</v>
      </c>
      <c r="C38" s="164"/>
      <c r="D38" s="164"/>
      <c r="E38" s="164"/>
      <c r="F38" s="164"/>
      <c r="G38" s="5">
        <v>7988</v>
      </c>
      <c r="H38" s="58">
        <f>G38/G32*100</f>
        <v>4.0429193238182002</v>
      </c>
      <c r="I38" s="5">
        <v>809</v>
      </c>
      <c r="J38" s="58">
        <f>I38/I32*100</f>
        <v>4.4314198071866784</v>
      </c>
      <c r="K38" s="39">
        <f t="shared" si="6"/>
        <v>8797</v>
      </c>
      <c r="L38" s="58">
        <f>K38/K32*100</f>
        <v>4.0757797587056839</v>
      </c>
    </row>
    <row r="39" spans="1:12" ht="18" customHeight="1">
      <c r="A39" s="100" t="s">
        <v>23</v>
      </c>
      <c r="B39" s="301" t="s">
        <v>69</v>
      </c>
      <c r="C39" s="164"/>
      <c r="D39" s="164"/>
      <c r="E39" s="164"/>
      <c r="F39" s="164"/>
      <c r="G39" s="5">
        <v>1753</v>
      </c>
      <c r="H39" s="58">
        <f>G39/G32*100</f>
        <v>0.88723555015689848</v>
      </c>
      <c r="I39" s="5">
        <v>103</v>
      </c>
      <c r="J39" s="58">
        <f>I39/I32*100</f>
        <v>0.5641980718667835</v>
      </c>
      <c r="K39" s="39">
        <f t="shared" si="6"/>
        <v>1856</v>
      </c>
      <c r="L39" s="58">
        <f>K39/K32*100</f>
        <v>0.85991215552549161</v>
      </c>
    </row>
    <row r="40" spans="1:12" ht="18" customHeight="1">
      <c r="A40" s="100" t="s">
        <v>24</v>
      </c>
      <c r="B40" s="301" t="s">
        <v>79</v>
      </c>
      <c r="C40" s="164"/>
      <c r="D40" s="164"/>
      <c r="E40" s="164"/>
      <c r="F40" s="164"/>
      <c r="G40" s="16">
        <f>G33+G34+G35+G36+G37+G38+G39</f>
        <v>203027</v>
      </c>
      <c r="H40" s="58">
        <f>G40/G32*100</f>
        <v>102.75685798157707</v>
      </c>
      <c r="I40" s="16">
        <f>I33+I34+I35+I36+I37+I38+I39</f>
        <v>17863</v>
      </c>
      <c r="J40" s="58">
        <f>I40/I32*100</f>
        <v>97.847283085013146</v>
      </c>
      <c r="K40" s="16">
        <f>K33+K34+K35+K36+K37+K38+K39</f>
        <v>220890</v>
      </c>
      <c r="L40" s="58">
        <f>K40/K32*100</f>
        <v>102.34159269074668</v>
      </c>
    </row>
    <row r="41" spans="1:12" ht="18" customHeight="1">
      <c r="A41" s="100" t="s">
        <v>25</v>
      </c>
      <c r="B41" s="301" t="s">
        <v>77</v>
      </c>
      <c r="C41" s="164"/>
      <c r="D41" s="164"/>
      <c r="E41" s="164"/>
      <c r="F41" s="164"/>
      <c r="G41" s="110">
        <f>G40-G32</f>
        <v>5447</v>
      </c>
      <c r="H41" s="17">
        <f>G41/G32*100</f>
        <v>2.7568579815770828</v>
      </c>
      <c r="I41" s="110">
        <f>I40-I32</f>
        <v>-393</v>
      </c>
      <c r="J41" s="17">
        <f>I41/I32*100</f>
        <v>-2.1527169149868537</v>
      </c>
      <c r="K41" s="110">
        <f>K40-K32</f>
        <v>5054</v>
      </c>
      <c r="L41" s="17">
        <f>K41/K32*100</f>
        <v>2.341592690746678</v>
      </c>
    </row>
    <row r="42" spans="1:12" ht="18" customHeight="1">
      <c r="A42" s="100" t="s">
        <v>26</v>
      </c>
      <c r="B42" s="164" t="s">
        <v>74</v>
      </c>
      <c r="C42" s="302"/>
      <c r="D42" s="302"/>
      <c r="E42" s="302"/>
      <c r="F42" s="75" t="s">
        <v>6</v>
      </c>
      <c r="G42" s="131">
        <v>5</v>
      </c>
      <c r="H42" s="131">
        <v>5</v>
      </c>
      <c r="I42" s="131">
        <v>5</v>
      </c>
      <c r="J42" s="131">
        <v>5</v>
      </c>
      <c r="K42" s="131">
        <v>5</v>
      </c>
      <c r="L42" s="131">
        <v>5</v>
      </c>
    </row>
    <row r="43" spans="1:12" ht="18" customHeight="1">
      <c r="A43" s="100" t="s">
        <v>27</v>
      </c>
      <c r="B43" s="302"/>
      <c r="C43" s="302"/>
      <c r="D43" s="302"/>
      <c r="E43" s="302"/>
      <c r="F43" s="75" t="s">
        <v>183</v>
      </c>
      <c r="G43" s="132">
        <f>G32*G42/100</f>
        <v>9879</v>
      </c>
      <c r="H43" s="101" t="s">
        <v>80</v>
      </c>
      <c r="I43" s="133">
        <f>I32*I42/100</f>
        <v>912.8</v>
      </c>
      <c r="J43" s="101" t="s">
        <v>80</v>
      </c>
      <c r="K43" s="133">
        <f>K32*K42/100</f>
        <v>10791.8</v>
      </c>
      <c r="L43" s="101" t="s">
        <v>80</v>
      </c>
    </row>
    <row r="44" spans="1:12" ht="6.6" customHeight="1"/>
    <row r="45" spans="1:12" ht="18" customHeight="1">
      <c r="A45" s="181" t="s">
        <v>156</v>
      </c>
      <c r="B45" s="297"/>
      <c r="C45" s="297"/>
      <c r="D45" s="297"/>
      <c r="E45" s="297"/>
      <c r="F45" s="297"/>
      <c r="G45" s="297"/>
      <c r="H45" s="297"/>
      <c r="I45" s="297"/>
      <c r="J45" s="297"/>
      <c r="K45" s="297"/>
      <c r="L45" s="297"/>
    </row>
    <row r="46" spans="1:12" ht="33.6" customHeight="1">
      <c r="A46" s="241" t="s">
        <v>30</v>
      </c>
      <c r="B46" s="202" t="s">
        <v>4</v>
      </c>
      <c r="C46" s="203"/>
      <c r="D46" s="203"/>
      <c r="E46" s="203"/>
      <c r="F46" s="235"/>
      <c r="G46" s="144" t="s">
        <v>128</v>
      </c>
      <c r="H46" s="300"/>
      <c r="I46" s="300"/>
      <c r="J46" s="300"/>
      <c r="K46" s="300"/>
      <c r="L46" s="300"/>
    </row>
    <row r="47" spans="1:12" ht="46.8">
      <c r="A47" s="243"/>
      <c r="B47" s="236"/>
      <c r="C47" s="237"/>
      <c r="D47" s="237"/>
      <c r="E47" s="237"/>
      <c r="F47" s="238"/>
      <c r="G47" s="144" t="s">
        <v>5</v>
      </c>
      <c r="H47" s="49" t="s">
        <v>133</v>
      </c>
      <c r="I47" s="49" t="s">
        <v>133</v>
      </c>
      <c r="J47" s="49" t="s">
        <v>134</v>
      </c>
      <c r="K47" s="49" t="s">
        <v>136</v>
      </c>
      <c r="L47" s="49" t="s">
        <v>137</v>
      </c>
    </row>
    <row r="48" spans="1:12" ht="31.2">
      <c r="A48" s="243"/>
      <c r="B48" s="236"/>
      <c r="C48" s="237"/>
      <c r="D48" s="237"/>
      <c r="E48" s="237"/>
      <c r="F48" s="238"/>
      <c r="G48" s="145"/>
      <c r="H48" s="49" t="s">
        <v>58</v>
      </c>
      <c r="I48" s="56" t="s">
        <v>3</v>
      </c>
      <c r="J48" s="49" t="s">
        <v>135</v>
      </c>
      <c r="K48" s="49" t="s">
        <v>135</v>
      </c>
      <c r="L48" s="49" t="s">
        <v>135</v>
      </c>
    </row>
    <row r="49" spans="1:12" ht="15.6">
      <c r="A49" s="244"/>
      <c r="B49" s="247"/>
      <c r="C49" s="298"/>
      <c r="D49" s="298"/>
      <c r="E49" s="298"/>
      <c r="F49" s="299"/>
      <c r="G49" s="145"/>
      <c r="H49" s="72" t="s">
        <v>111</v>
      </c>
      <c r="I49" s="56" t="s">
        <v>111</v>
      </c>
      <c r="J49" s="37" t="s">
        <v>80</v>
      </c>
      <c r="K49" s="37" t="s">
        <v>80</v>
      </c>
      <c r="L49" s="37" t="s">
        <v>80</v>
      </c>
    </row>
    <row r="50" spans="1:12" ht="18" customHeight="1">
      <c r="A50" s="23" t="s">
        <v>15</v>
      </c>
      <c r="B50" s="151" t="s">
        <v>33</v>
      </c>
      <c r="C50" s="152"/>
      <c r="D50" s="152"/>
      <c r="E50" s="152"/>
      <c r="F50" s="152"/>
      <c r="G50" s="16">
        <f>H50+I50+J50+K50+L50</f>
        <v>4768</v>
      </c>
      <c r="H50" s="20">
        <v>4628</v>
      </c>
      <c r="I50" s="20">
        <v>140</v>
      </c>
      <c r="J50" s="20">
        <v>0</v>
      </c>
      <c r="K50" s="20">
        <v>0</v>
      </c>
      <c r="L50" s="20">
        <v>0</v>
      </c>
    </row>
    <row r="51" spans="1:12" ht="18" customHeight="1">
      <c r="A51" s="23" t="s">
        <v>17</v>
      </c>
      <c r="B51" s="151" t="s">
        <v>126</v>
      </c>
      <c r="C51" s="152"/>
      <c r="D51" s="152"/>
      <c r="E51" s="152"/>
      <c r="F51" s="152"/>
      <c r="G51" s="16">
        <f t="shared" ref="G51:G56" si="7">H51+I51+J51+K51+L51</f>
        <v>170848</v>
      </c>
      <c r="H51" s="44">
        <f>G33</f>
        <v>97987</v>
      </c>
      <c r="I51" s="44">
        <f>I33</f>
        <v>8470</v>
      </c>
      <c r="J51" s="45">
        <f>K34</f>
        <v>61685</v>
      </c>
      <c r="K51" s="45">
        <f>K35</f>
        <v>2706</v>
      </c>
      <c r="L51" s="45">
        <f>K36</f>
        <v>0</v>
      </c>
    </row>
    <row r="52" spans="1:12" ht="18" customHeight="1">
      <c r="A52" s="23" t="s">
        <v>18</v>
      </c>
      <c r="B52" s="251" t="s">
        <v>132</v>
      </c>
      <c r="C52" s="252"/>
      <c r="D52" s="252"/>
      <c r="E52" s="253"/>
      <c r="F52" s="24" t="s">
        <v>9</v>
      </c>
      <c r="G52" s="16">
        <f t="shared" si="7"/>
        <v>189</v>
      </c>
      <c r="H52" s="20">
        <v>134</v>
      </c>
      <c r="I52" s="20">
        <v>55</v>
      </c>
      <c r="J52" s="20">
        <v>0</v>
      </c>
      <c r="K52" s="20">
        <v>0</v>
      </c>
      <c r="L52" s="20">
        <v>0</v>
      </c>
    </row>
    <row r="53" spans="1:12" ht="18" customHeight="1">
      <c r="A53" s="23" t="s">
        <v>19</v>
      </c>
      <c r="B53" s="254"/>
      <c r="C53" s="255"/>
      <c r="D53" s="255"/>
      <c r="E53" s="256"/>
      <c r="F53" s="24" t="s">
        <v>10</v>
      </c>
      <c r="G53" s="16">
        <f t="shared" si="7"/>
        <v>189</v>
      </c>
      <c r="H53" s="20">
        <f>'[1]2.1 ЛП ВЫВ-ЗАГ'!$G$9</f>
        <v>0</v>
      </c>
      <c r="I53" s="20">
        <f>'[1]2.1 ЛП ВЫВ-ЗАГ'!$G$10</f>
        <v>0</v>
      </c>
      <c r="J53" s="20">
        <v>189</v>
      </c>
      <c r="K53" s="20">
        <v>0</v>
      </c>
      <c r="L53" s="20">
        <v>0</v>
      </c>
    </row>
    <row r="54" spans="1:12" ht="18" customHeight="1">
      <c r="A54" s="23" t="s">
        <v>20</v>
      </c>
      <c r="B54" s="151" t="s">
        <v>123</v>
      </c>
      <c r="C54" s="152"/>
      <c r="D54" s="152"/>
      <c r="E54" s="152"/>
      <c r="F54" s="152"/>
      <c r="G54" s="16">
        <f t="shared" si="7"/>
        <v>27</v>
      </c>
      <c r="H54" s="20">
        <v>23</v>
      </c>
      <c r="I54" s="20">
        <v>4</v>
      </c>
      <c r="J54" s="20">
        <v>0</v>
      </c>
      <c r="K54" s="20">
        <v>0</v>
      </c>
      <c r="L54" s="20">
        <v>0</v>
      </c>
    </row>
    <row r="55" spans="1:12" ht="18" customHeight="1">
      <c r="A55" s="23" t="s">
        <v>21</v>
      </c>
      <c r="B55" s="251" t="s">
        <v>138</v>
      </c>
      <c r="C55" s="252"/>
      <c r="D55" s="252"/>
      <c r="E55" s="259" t="s">
        <v>11</v>
      </c>
      <c r="F55" s="260"/>
      <c r="G55" s="16">
        <f t="shared" si="7"/>
        <v>174639</v>
      </c>
      <c r="H55" s="20">
        <v>102967</v>
      </c>
      <c r="I55" s="20">
        <v>8086</v>
      </c>
      <c r="J55" s="20">
        <v>60900</v>
      </c>
      <c r="K55" s="20">
        <v>2686</v>
      </c>
      <c r="L55" s="20">
        <v>0</v>
      </c>
    </row>
    <row r="56" spans="1:12" ht="18" customHeight="1">
      <c r="A56" s="23" t="s">
        <v>22</v>
      </c>
      <c r="B56" s="257"/>
      <c r="C56" s="258"/>
      <c r="D56" s="258"/>
      <c r="E56" s="259" t="s">
        <v>12</v>
      </c>
      <c r="F56" s="260"/>
      <c r="G56" s="16">
        <f t="shared" si="7"/>
        <v>174139</v>
      </c>
      <c r="H56" s="20">
        <v>102967</v>
      </c>
      <c r="I56" s="20">
        <v>8065</v>
      </c>
      <c r="J56" s="20">
        <v>60472</v>
      </c>
      <c r="K56" s="20">
        <v>2635</v>
      </c>
      <c r="L56" s="20">
        <v>0</v>
      </c>
    </row>
    <row r="57" spans="1:12" ht="18" customHeight="1">
      <c r="A57" s="23" t="s">
        <v>23</v>
      </c>
      <c r="B57" s="254"/>
      <c r="C57" s="255"/>
      <c r="D57" s="255"/>
      <c r="E57" s="259" t="s">
        <v>13</v>
      </c>
      <c r="F57" s="260"/>
      <c r="G57" s="121">
        <f t="shared" ref="G57:L57" si="8">IF(G56=0,0,(G56-G55)/G56*100)</f>
        <v>-0.28712695030980995</v>
      </c>
      <c r="H57" s="121">
        <f t="shared" si="8"/>
        <v>0</v>
      </c>
      <c r="I57" s="121">
        <f t="shared" si="8"/>
        <v>-0.26038437693738375</v>
      </c>
      <c r="J57" s="121">
        <f t="shared" si="8"/>
        <v>-0.70776557745733559</v>
      </c>
      <c r="K57" s="121">
        <f t="shared" si="8"/>
        <v>-1.935483870967742</v>
      </c>
      <c r="L57" s="121">
        <f t="shared" si="8"/>
        <v>0</v>
      </c>
    </row>
    <row r="58" spans="1:12" ht="18" customHeight="1">
      <c r="A58" s="23" t="s">
        <v>24</v>
      </c>
      <c r="B58" s="251" t="s">
        <v>35</v>
      </c>
      <c r="C58" s="252"/>
      <c r="D58" s="252"/>
      <c r="E58" s="259" t="s">
        <v>14</v>
      </c>
      <c r="F58" s="260"/>
      <c r="G58" s="39">
        <f t="shared" ref="G58:L58" si="9">G50+G51+G53-G52-G54-G56</f>
        <v>1450</v>
      </c>
      <c r="H58" s="39">
        <f t="shared" si="9"/>
        <v>-509</v>
      </c>
      <c r="I58" s="39">
        <f t="shared" si="9"/>
        <v>486</v>
      </c>
      <c r="J58" s="39">
        <f t="shared" si="9"/>
        <v>1402</v>
      </c>
      <c r="K58" s="39">
        <f t="shared" si="9"/>
        <v>71</v>
      </c>
      <c r="L58" s="39">
        <f t="shared" si="9"/>
        <v>0</v>
      </c>
    </row>
    <row r="59" spans="1:12" ht="18" customHeight="1">
      <c r="A59" s="23" t="s">
        <v>25</v>
      </c>
      <c r="B59" s="254"/>
      <c r="C59" s="255"/>
      <c r="D59" s="255"/>
      <c r="E59" s="259" t="s">
        <v>16</v>
      </c>
      <c r="F59" s="260"/>
      <c r="G59" s="16">
        <f>H59+I59+J59+K59+L59</f>
        <v>606</v>
      </c>
      <c r="H59" s="20">
        <v>390</v>
      </c>
      <c r="I59" s="20">
        <v>216</v>
      </c>
      <c r="J59" s="20">
        <v>0</v>
      </c>
      <c r="K59" s="20">
        <v>0</v>
      </c>
      <c r="L59" s="20">
        <v>0</v>
      </c>
    </row>
    <row r="60" spans="1:12" ht="18" customHeight="1">
      <c r="A60" s="23" t="s">
        <v>26</v>
      </c>
      <c r="B60" s="151" t="s">
        <v>36</v>
      </c>
      <c r="C60" s="152"/>
      <c r="D60" s="152"/>
      <c r="E60" s="152"/>
      <c r="F60" s="152"/>
      <c r="G60" s="18">
        <f t="shared" ref="G60:L60" si="10">G59-G58</f>
        <v>-844</v>
      </c>
      <c r="H60" s="109">
        <f t="shared" si="10"/>
        <v>899</v>
      </c>
      <c r="I60" s="109">
        <f t="shared" si="10"/>
        <v>-270</v>
      </c>
      <c r="J60" s="109">
        <f t="shared" si="10"/>
        <v>-1402</v>
      </c>
      <c r="K60" s="109">
        <f t="shared" si="10"/>
        <v>-71</v>
      </c>
      <c r="L60" s="109">
        <f t="shared" si="10"/>
        <v>0</v>
      </c>
    </row>
    <row r="61" spans="1:12" ht="18" customHeight="1">
      <c r="A61" s="23" t="s">
        <v>27</v>
      </c>
      <c r="B61" s="151" t="s">
        <v>76</v>
      </c>
      <c r="C61" s="152"/>
      <c r="D61" s="152"/>
      <c r="E61" s="152"/>
      <c r="F61" s="152"/>
      <c r="G61" s="39">
        <f t="shared" ref="G61:L61" si="11">G50+G51+G52+G53+G56+G59</f>
        <v>350739</v>
      </c>
      <c r="H61" s="39">
        <f t="shared" si="11"/>
        <v>206106</v>
      </c>
      <c r="I61" s="39">
        <f t="shared" si="11"/>
        <v>16946</v>
      </c>
      <c r="J61" s="39">
        <f t="shared" si="11"/>
        <v>122346</v>
      </c>
      <c r="K61" s="39">
        <f t="shared" si="11"/>
        <v>5341</v>
      </c>
      <c r="L61" s="39">
        <f t="shared" si="11"/>
        <v>0</v>
      </c>
    </row>
    <row r="62" spans="1:12" ht="18" customHeight="1">
      <c r="A62" s="23" t="s">
        <v>28</v>
      </c>
      <c r="B62" s="251" t="s">
        <v>32</v>
      </c>
      <c r="C62" s="252"/>
      <c r="D62" s="252"/>
      <c r="E62" s="253"/>
      <c r="F62" s="24" t="s">
        <v>6</v>
      </c>
      <c r="G62" s="46" t="s">
        <v>80</v>
      </c>
      <c r="H62" s="21">
        <v>1</v>
      </c>
      <c r="I62" s="21">
        <v>1</v>
      </c>
      <c r="J62" s="21">
        <v>3</v>
      </c>
      <c r="K62" s="21">
        <v>3</v>
      </c>
      <c r="L62" s="21">
        <v>3</v>
      </c>
    </row>
    <row r="63" spans="1:12" ht="18" customHeight="1">
      <c r="A63" s="23" t="s">
        <v>29</v>
      </c>
      <c r="B63" s="254"/>
      <c r="C63" s="255"/>
      <c r="D63" s="255"/>
      <c r="E63" s="256"/>
      <c r="F63" s="24" t="s">
        <v>37</v>
      </c>
      <c r="G63" s="47" t="s">
        <v>80</v>
      </c>
      <c r="H63" s="110">
        <f>H61*H62/100</f>
        <v>2061.06</v>
      </c>
      <c r="I63" s="110">
        <f>I61*I62/100</f>
        <v>169.46</v>
      </c>
      <c r="J63" s="110">
        <f>J61*J62/100</f>
        <v>3670.38</v>
      </c>
      <c r="K63" s="110">
        <f>K61*K62/100</f>
        <v>160.22999999999999</v>
      </c>
      <c r="L63" s="110">
        <f>L61*L62/100</f>
        <v>0</v>
      </c>
    </row>
    <row r="65" ht="18" customHeight="1"/>
    <row r="66" ht="18" customHeight="1"/>
  </sheetData>
  <mergeCells count="63">
    <mergeCell ref="G7:L7"/>
    <mergeCell ref="G8:G10"/>
    <mergeCell ref="B11:F11"/>
    <mergeCell ref="B38:F38"/>
    <mergeCell ref="B39:F39"/>
    <mergeCell ref="B32:F32"/>
    <mergeCell ref="B33:F33"/>
    <mergeCell ref="B34:F34"/>
    <mergeCell ref="B35:F35"/>
    <mergeCell ref="B36:F36"/>
    <mergeCell ref="B37:F37"/>
    <mergeCell ref="B28:F31"/>
    <mergeCell ref="G28:L28"/>
    <mergeCell ref="G29:H29"/>
    <mergeCell ref="I29:J29"/>
    <mergeCell ref="K29:L30"/>
    <mergeCell ref="E16:F16"/>
    <mergeCell ref="E17:F17"/>
    <mergeCell ref="E18:F18"/>
    <mergeCell ref="B7:F10"/>
    <mergeCell ref="A7:A10"/>
    <mergeCell ref="A6:L6"/>
    <mergeCell ref="B24:E25"/>
    <mergeCell ref="B19:F19"/>
    <mergeCell ref="A2:J2"/>
    <mergeCell ref="K4:L4"/>
    <mergeCell ref="D4:J4"/>
    <mergeCell ref="A4:C4"/>
    <mergeCell ref="B20:D21"/>
    <mergeCell ref="E20:F20"/>
    <mergeCell ref="E21:F21"/>
    <mergeCell ref="B22:F22"/>
    <mergeCell ref="B23:F23"/>
    <mergeCell ref="B12:F12"/>
    <mergeCell ref="B13:E14"/>
    <mergeCell ref="B15:F15"/>
    <mergeCell ref="B16:D18"/>
    <mergeCell ref="A27:L27"/>
    <mergeCell ref="A45:L45"/>
    <mergeCell ref="B46:F49"/>
    <mergeCell ref="G46:L46"/>
    <mergeCell ref="G47:G49"/>
    <mergeCell ref="B41:F41"/>
    <mergeCell ref="B42:E43"/>
    <mergeCell ref="B40:F40"/>
    <mergeCell ref="A28:A31"/>
    <mergeCell ref="G30:H30"/>
    <mergeCell ref="I30:J30"/>
    <mergeCell ref="A46:A49"/>
    <mergeCell ref="B50:F50"/>
    <mergeCell ref="B51:F51"/>
    <mergeCell ref="B52:E53"/>
    <mergeCell ref="B54:F54"/>
    <mergeCell ref="B55:D57"/>
    <mergeCell ref="E55:F55"/>
    <mergeCell ref="E56:F56"/>
    <mergeCell ref="E57:F57"/>
    <mergeCell ref="B61:F61"/>
    <mergeCell ref="B62:E63"/>
    <mergeCell ref="B58:D59"/>
    <mergeCell ref="E58:F58"/>
    <mergeCell ref="E59:F59"/>
    <mergeCell ref="B60:F60"/>
  </mergeCell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dimension ref="A2:Q17"/>
  <sheetViews>
    <sheetView zoomScale="90" zoomScaleNormal="90" workbookViewId="0">
      <selection activeCell="A2" sqref="A2:K2"/>
    </sheetView>
  </sheetViews>
  <sheetFormatPr defaultColWidth="8.88671875" defaultRowHeight="13.2"/>
  <cols>
    <col min="1" max="1" width="4.44140625" style="10" customWidth="1"/>
    <col min="2" max="2" width="15.5546875" style="10" customWidth="1"/>
    <col min="3" max="3" width="14" style="10" customWidth="1"/>
    <col min="4" max="4" width="13.6640625" style="10" customWidth="1"/>
    <col min="5" max="5" width="17.6640625" style="10" customWidth="1"/>
    <col min="6" max="6" width="11.6640625" style="10" customWidth="1"/>
    <col min="7" max="7" width="14.44140625" style="10" customWidth="1"/>
    <col min="8" max="8" width="11.33203125" style="10" customWidth="1"/>
    <col min="9" max="10" width="10.6640625" style="10" customWidth="1"/>
    <col min="11" max="12" width="7.109375" style="10" customWidth="1"/>
    <col min="13" max="13" width="6.33203125" style="10" customWidth="1"/>
    <col min="14" max="14" width="7.44140625" style="10" customWidth="1"/>
    <col min="15" max="15" width="7.6640625" style="10" customWidth="1"/>
    <col min="16" max="19" width="8.33203125" style="10" customWidth="1"/>
    <col min="20" max="38" width="7.6640625" style="10" customWidth="1"/>
    <col min="39" max="16384" width="8.88671875" style="10"/>
  </cols>
  <sheetData>
    <row r="2" spans="1:17" s="7" customFormat="1" ht="15.6">
      <c r="A2" s="324" t="s">
        <v>142</v>
      </c>
      <c r="B2" s="324"/>
      <c r="C2" s="324"/>
      <c r="D2" s="324"/>
      <c r="E2" s="324"/>
      <c r="F2" s="324"/>
      <c r="G2" s="324"/>
      <c r="H2" s="324"/>
      <c r="I2" s="324"/>
      <c r="J2" s="325"/>
      <c r="K2" s="270"/>
      <c r="L2" s="5">
        <v>2015</v>
      </c>
      <c r="M2" s="48" t="s">
        <v>38</v>
      </c>
      <c r="N2" s="50"/>
      <c r="O2" s="50"/>
      <c r="P2" s="51"/>
      <c r="Q2" s="6"/>
    </row>
    <row r="3" spans="1:17" s="7" customFormat="1" ht="5.4" customHeight="1">
      <c r="A3" s="50"/>
      <c r="B3" s="50"/>
      <c r="C3" s="50"/>
      <c r="D3" s="50"/>
      <c r="E3" s="50"/>
      <c r="F3" s="76"/>
      <c r="G3" s="50"/>
      <c r="H3" s="50"/>
      <c r="I3" s="50"/>
      <c r="J3" s="50"/>
      <c r="K3" s="50"/>
      <c r="L3" s="50"/>
      <c r="M3" s="50"/>
      <c r="N3" s="50"/>
      <c r="O3" s="50"/>
      <c r="P3" s="51"/>
      <c r="Q3" s="6"/>
    </row>
    <row r="4" spans="1:17" s="7" customFormat="1" ht="15.6">
      <c r="A4" s="196" t="s">
        <v>39</v>
      </c>
      <c r="B4" s="196"/>
      <c r="C4" s="160" t="s">
        <v>40</v>
      </c>
      <c r="D4" s="160"/>
      <c r="E4" s="160"/>
      <c r="F4" s="160"/>
      <c r="G4" s="160"/>
      <c r="H4" s="160"/>
      <c r="I4" s="160"/>
      <c r="J4" s="160"/>
      <c r="K4" s="160"/>
      <c r="L4" s="160"/>
      <c r="M4" s="309" t="s">
        <v>41</v>
      </c>
      <c r="N4" s="310"/>
      <c r="O4" s="50"/>
      <c r="P4" s="51"/>
      <c r="Q4" s="6"/>
    </row>
    <row r="5" spans="1:17" s="7" customFormat="1" ht="9.6" customHeight="1">
      <c r="A5" s="50"/>
      <c r="B5" s="50"/>
      <c r="C5" s="311" t="s">
        <v>42</v>
      </c>
      <c r="D5" s="311"/>
      <c r="E5" s="312"/>
      <c r="F5" s="312"/>
      <c r="G5" s="312"/>
      <c r="H5" s="312"/>
      <c r="I5" s="312"/>
      <c r="J5" s="312"/>
      <c r="K5" s="312"/>
      <c r="L5" s="312"/>
      <c r="M5" s="313" t="s">
        <v>43</v>
      </c>
      <c r="N5" s="314"/>
      <c r="O5" s="50"/>
      <c r="P5" s="51"/>
      <c r="Q5" s="6"/>
    </row>
    <row r="6" spans="1:17" s="8" customFormat="1" ht="44.4" customHeight="1">
      <c r="A6" s="316" t="s">
        <v>30</v>
      </c>
      <c r="B6" s="248" t="s">
        <v>61</v>
      </c>
      <c r="C6" s="319"/>
      <c r="D6" s="281"/>
      <c r="E6" s="144" t="s">
        <v>44</v>
      </c>
      <c r="F6" s="144"/>
      <c r="G6" s="144"/>
      <c r="H6" s="144" t="s">
        <v>62</v>
      </c>
      <c r="I6" s="144" t="s">
        <v>45</v>
      </c>
      <c r="J6" s="218"/>
      <c r="K6" s="144" t="s">
        <v>63</v>
      </c>
      <c r="L6" s="144"/>
      <c r="M6" s="144"/>
      <c r="N6" s="144"/>
    </row>
    <row r="7" spans="1:17" s="8" customFormat="1" ht="33.6" customHeight="1">
      <c r="A7" s="317"/>
      <c r="B7" s="316" t="s">
        <v>46</v>
      </c>
      <c r="C7" s="316" t="s">
        <v>47</v>
      </c>
      <c r="D7" s="316" t="s">
        <v>116</v>
      </c>
      <c r="E7" s="316" t="s">
        <v>170</v>
      </c>
      <c r="F7" s="202" t="s">
        <v>48</v>
      </c>
      <c r="G7" s="204"/>
      <c r="H7" s="144"/>
      <c r="I7" s="316" t="s">
        <v>49</v>
      </c>
      <c r="J7" s="316" t="s">
        <v>50</v>
      </c>
      <c r="K7" s="248" t="s">
        <v>51</v>
      </c>
      <c r="L7" s="308"/>
      <c r="M7" s="248" t="s">
        <v>64</v>
      </c>
      <c r="N7" s="308"/>
    </row>
    <row r="8" spans="1:17" s="8" customFormat="1" ht="42.6" customHeight="1">
      <c r="A8" s="318"/>
      <c r="B8" s="320"/>
      <c r="C8" s="320"/>
      <c r="D8" s="321"/>
      <c r="E8" s="320"/>
      <c r="F8" s="239"/>
      <c r="G8" s="207"/>
      <c r="H8" s="144"/>
      <c r="I8" s="320"/>
      <c r="J8" s="321"/>
      <c r="K8" s="138" t="s">
        <v>52</v>
      </c>
      <c r="L8" s="138" t="s">
        <v>53</v>
      </c>
      <c r="M8" s="138" t="s">
        <v>54</v>
      </c>
      <c r="N8" s="138" t="s">
        <v>55</v>
      </c>
    </row>
    <row r="9" spans="1:17" s="8" customFormat="1" ht="16.05" customHeight="1">
      <c r="A9" s="139">
        <v>1</v>
      </c>
      <c r="B9" s="140" t="s">
        <v>7</v>
      </c>
      <c r="C9" s="140" t="s">
        <v>3</v>
      </c>
      <c r="D9" s="140" t="s">
        <v>117</v>
      </c>
      <c r="E9" s="140">
        <v>3512345678</v>
      </c>
      <c r="F9" s="263" t="s">
        <v>56</v>
      </c>
      <c r="G9" s="153"/>
      <c r="H9" s="140" t="s">
        <v>57</v>
      </c>
      <c r="I9" s="141">
        <v>22567</v>
      </c>
      <c r="J9" s="141">
        <v>21983</v>
      </c>
      <c r="K9" s="110">
        <f>J9-I9</f>
        <v>-584</v>
      </c>
      <c r="L9" s="142">
        <f>K9/J9*100</f>
        <v>-2.6565982804894692</v>
      </c>
      <c r="M9" s="142">
        <f>IF(J9&lt;400,8,5)</f>
        <v>5</v>
      </c>
      <c r="N9" s="110">
        <f>J9*M9/100</f>
        <v>1099.1500000000001</v>
      </c>
    </row>
    <row r="10" spans="1:17" s="8" customFormat="1" ht="16.05" customHeight="1">
      <c r="A10" s="139">
        <f>A9+1</f>
        <v>2</v>
      </c>
      <c r="B10" s="140" t="s">
        <v>7</v>
      </c>
      <c r="C10" s="140" t="s">
        <v>58</v>
      </c>
      <c r="D10" s="140" t="s">
        <v>117</v>
      </c>
      <c r="E10" s="140">
        <v>3512345678</v>
      </c>
      <c r="F10" s="263" t="s">
        <v>56</v>
      </c>
      <c r="G10" s="153"/>
      <c r="H10" s="140" t="s">
        <v>57</v>
      </c>
      <c r="I10" s="141">
        <v>38</v>
      </c>
      <c r="J10" s="141">
        <v>36</v>
      </c>
      <c r="K10" s="110">
        <f>J10-I10</f>
        <v>-2</v>
      </c>
      <c r="L10" s="142">
        <f>K10/J10*100</f>
        <v>-5.5555555555555554</v>
      </c>
      <c r="M10" s="142">
        <f>IF(J10&lt;400,8,5)</f>
        <v>8</v>
      </c>
      <c r="N10" s="110">
        <f>J10*M10/100</f>
        <v>2.88</v>
      </c>
    </row>
    <row r="11" spans="1:17" s="8" customFormat="1" ht="16.05" customHeight="1">
      <c r="A11" s="139">
        <v>3</v>
      </c>
      <c r="B11" s="140" t="s">
        <v>7</v>
      </c>
      <c r="C11" s="140" t="s">
        <v>58</v>
      </c>
      <c r="D11" s="140" t="s">
        <v>118</v>
      </c>
      <c r="E11" s="140">
        <v>3523458990</v>
      </c>
      <c r="F11" s="263" t="s">
        <v>181</v>
      </c>
      <c r="G11" s="153"/>
      <c r="H11" s="143" t="s">
        <v>59</v>
      </c>
      <c r="I11" s="141">
        <v>34279</v>
      </c>
      <c r="J11" s="141">
        <v>33457</v>
      </c>
      <c r="K11" s="110">
        <f>J11-I11</f>
        <v>-822</v>
      </c>
      <c r="L11" s="142">
        <f>K11/J11*100</f>
        <v>-2.4568849568102338</v>
      </c>
      <c r="M11" s="142">
        <f>IF(J11&lt;400,8,5)</f>
        <v>5</v>
      </c>
      <c r="N11" s="110">
        <f>J11*M11/100</f>
        <v>1672.85</v>
      </c>
    </row>
    <row r="12" spans="1:17" s="7" customFormat="1" ht="16.05" customHeight="1">
      <c r="A12" s="134" t="s">
        <v>60</v>
      </c>
      <c r="B12" s="134"/>
      <c r="C12" s="134"/>
      <c r="D12" s="134"/>
      <c r="E12" s="134"/>
      <c r="F12" s="322"/>
      <c r="G12" s="323"/>
      <c r="H12" s="135"/>
      <c r="I12" s="136"/>
      <c r="J12" s="136"/>
      <c r="K12" s="137"/>
      <c r="L12" s="137"/>
      <c r="M12" s="137"/>
      <c r="N12" s="137"/>
      <c r="O12" s="50"/>
      <c r="P12" s="51"/>
      <c r="Q12" s="6"/>
    </row>
    <row r="13" spans="1:17" s="7" customFormat="1" ht="15.6">
      <c r="A13" s="50"/>
      <c r="B13" s="50"/>
      <c r="C13" s="50"/>
      <c r="D13" s="50"/>
      <c r="E13" s="50"/>
      <c r="F13" s="76"/>
      <c r="G13" s="50"/>
      <c r="H13" s="50"/>
      <c r="I13" s="50"/>
      <c r="J13" s="50"/>
      <c r="K13" s="50"/>
      <c r="L13" s="50"/>
      <c r="M13" s="50"/>
      <c r="N13" s="50"/>
      <c r="O13" s="50"/>
      <c r="P13" s="51"/>
      <c r="Q13" s="6"/>
    </row>
    <row r="14" spans="1:17" s="7" customFormat="1" ht="15.6">
      <c r="A14" s="315"/>
      <c r="B14" s="315"/>
      <c r="C14" s="315"/>
      <c r="D14" s="315"/>
      <c r="E14" s="315"/>
      <c r="F14" s="315"/>
      <c r="G14" s="315"/>
      <c r="H14" s="315"/>
      <c r="I14" s="315"/>
      <c r="J14" s="315"/>
      <c r="K14" s="315"/>
      <c r="L14" s="315"/>
      <c r="M14" s="315"/>
      <c r="N14" s="315"/>
      <c r="O14" s="50"/>
      <c r="P14" s="51"/>
      <c r="Q14" s="6"/>
    </row>
    <row r="15" spans="1:17" s="7" customFormat="1" ht="15.6">
      <c r="A15" s="50"/>
      <c r="B15" s="50"/>
      <c r="C15" s="50"/>
      <c r="D15" s="50"/>
      <c r="E15" s="50"/>
      <c r="F15" s="76"/>
      <c r="G15" s="50"/>
      <c r="H15" s="50"/>
      <c r="I15" s="50"/>
      <c r="J15" s="50"/>
      <c r="K15" s="50"/>
      <c r="L15" s="50"/>
      <c r="M15" s="50"/>
      <c r="N15" s="50"/>
      <c r="O15" s="50"/>
      <c r="P15" s="51"/>
      <c r="Q15" s="6"/>
    </row>
    <row r="16" spans="1:17" s="7" customFormat="1" ht="15.6">
      <c r="A16" s="50"/>
      <c r="B16" s="50"/>
      <c r="C16" s="50"/>
      <c r="D16" s="50"/>
      <c r="E16" s="50"/>
      <c r="F16" s="76"/>
      <c r="G16" s="50"/>
      <c r="H16" s="50"/>
      <c r="I16" s="50"/>
      <c r="J16" s="50"/>
      <c r="K16" s="50"/>
      <c r="L16" s="50"/>
      <c r="M16" s="50"/>
      <c r="N16" s="50"/>
      <c r="O16" s="50"/>
      <c r="P16" s="51"/>
      <c r="Q16" s="6"/>
    </row>
    <row r="17" spans="1:17" s="7" customFormat="1" ht="15.6">
      <c r="A17" s="50"/>
      <c r="B17" s="50"/>
      <c r="C17" s="50"/>
      <c r="D17" s="50"/>
      <c r="E17" s="50"/>
      <c r="F17" s="76"/>
      <c r="G17" s="50"/>
      <c r="H17" s="50"/>
      <c r="I17" s="50"/>
      <c r="J17" s="50"/>
      <c r="K17" s="50"/>
      <c r="L17" s="50"/>
      <c r="M17" s="50"/>
      <c r="N17" s="50"/>
      <c r="O17" s="50"/>
      <c r="P17" s="51"/>
      <c r="Q17" s="6"/>
    </row>
  </sheetData>
  <mergeCells count="26">
    <mergeCell ref="F12:G12"/>
    <mergeCell ref="A2:K2"/>
    <mergeCell ref="A4:B4"/>
    <mergeCell ref="C4:L4"/>
    <mergeCell ref="K7:L7"/>
    <mergeCell ref="A14:N14"/>
    <mergeCell ref="A6:A8"/>
    <mergeCell ref="B6:D6"/>
    <mergeCell ref="E6:G6"/>
    <mergeCell ref="H6:H8"/>
    <mergeCell ref="I6:J6"/>
    <mergeCell ref="K6:N6"/>
    <mergeCell ref="B7:B8"/>
    <mergeCell ref="C7:C8"/>
    <mergeCell ref="D7:D8"/>
    <mergeCell ref="E7:E8"/>
    <mergeCell ref="I7:I8"/>
    <mergeCell ref="J7:J8"/>
    <mergeCell ref="F9:G9"/>
    <mergeCell ref="F10:G10"/>
    <mergeCell ref="F11:G11"/>
    <mergeCell ref="M7:N7"/>
    <mergeCell ref="F7:G8"/>
    <mergeCell ref="M4:N4"/>
    <mergeCell ref="C5:L5"/>
    <mergeCell ref="M5:N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FFFF00"/>
  </sheetPr>
  <dimension ref="A2:R69"/>
  <sheetViews>
    <sheetView workbookViewId="0">
      <selection activeCell="B10" sqref="B10:I10"/>
    </sheetView>
  </sheetViews>
  <sheetFormatPr defaultRowHeight="13.8"/>
  <cols>
    <col min="1" max="1" width="5.33203125" style="1" customWidth="1"/>
    <col min="2" max="7" width="8.88671875" style="1"/>
    <col min="8" max="8" width="3.5546875" style="1" customWidth="1"/>
    <col min="9" max="9" width="7.6640625" style="1" customWidth="1"/>
    <col min="10" max="10" width="9.88671875" style="2" customWidth="1"/>
    <col min="11" max="14" width="8.88671875" style="2"/>
    <col min="15" max="16384" width="8.88671875" style="1"/>
  </cols>
  <sheetData>
    <row r="2" spans="1:17" ht="25.2" customHeight="1">
      <c r="A2" s="154" t="s">
        <v>188</v>
      </c>
      <c r="B2" s="155"/>
      <c r="C2" s="155"/>
      <c r="D2" s="155"/>
      <c r="E2" s="155"/>
      <c r="F2" s="155"/>
      <c r="G2" s="155"/>
      <c r="H2" s="155"/>
      <c r="I2" s="155"/>
      <c r="J2" s="155"/>
      <c r="K2" s="155"/>
      <c r="L2" s="155"/>
      <c r="M2" s="155"/>
      <c r="N2" s="155"/>
      <c r="O2" s="155"/>
      <c r="P2" s="155"/>
      <c r="Q2" s="155"/>
    </row>
    <row r="3" spans="1:17">
      <c r="A3" s="267" t="s">
        <v>258</v>
      </c>
      <c r="B3" s="196"/>
      <c r="C3" s="196"/>
      <c r="D3" s="196"/>
      <c r="E3" s="196"/>
      <c r="F3" s="196"/>
      <c r="G3" s="196"/>
      <c r="H3" s="196"/>
      <c r="I3" s="196"/>
      <c r="J3" s="196"/>
      <c r="K3" s="196"/>
      <c r="L3" s="196"/>
      <c r="M3" s="196"/>
      <c r="N3" s="196"/>
      <c r="O3" s="197"/>
      <c r="P3" s="31">
        <v>2015</v>
      </c>
      <c r="Q3" s="32" t="s">
        <v>83</v>
      </c>
    </row>
    <row r="5" spans="1:17" ht="14.4">
      <c r="A5" s="198" t="s">
        <v>189</v>
      </c>
      <c r="B5" s="198"/>
      <c r="C5" s="198"/>
      <c r="D5" s="214" t="s">
        <v>196</v>
      </c>
      <c r="E5" s="215"/>
      <c r="F5" s="215"/>
      <c r="G5" s="215"/>
      <c r="H5" s="215"/>
      <c r="I5" s="215"/>
      <c r="J5" s="215"/>
      <c r="K5" s="215"/>
      <c r="L5" s="215"/>
      <c r="M5" s="215"/>
      <c r="N5" s="215"/>
      <c r="O5" s="216"/>
      <c r="P5" s="216"/>
      <c r="Q5" s="217"/>
    </row>
    <row r="6" spans="1:17" s="33" customFormat="1">
      <c r="A6" s="191"/>
      <c r="B6" s="191"/>
      <c r="C6" s="191"/>
      <c r="D6" s="212" t="s">
        <v>42</v>
      </c>
      <c r="E6" s="213"/>
      <c r="F6" s="213"/>
      <c r="G6" s="213"/>
      <c r="H6" s="213"/>
      <c r="I6" s="213"/>
      <c r="J6" s="213"/>
      <c r="K6" s="213"/>
      <c r="L6" s="213"/>
      <c r="M6" s="213"/>
      <c r="N6" s="213"/>
      <c r="O6" s="194"/>
      <c r="P6" s="194"/>
      <c r="Q6" s="194"/>
    </row>
    <row r="7" spans="1:17" ht="34.799999999999997" customHeight="1">
      <c r="A7" s="154" t="s">
        <v>190</v>
      </c>
      <c r="B7" s="195"/>
      <c r="C7" s="195"/>
      <c r="D7" s="195"/>
      <c r="E7" s="195"/>
      <c r="F7" s="195"/>
      <c r="G7" s="195"/>
      <c r="H7" s="195"/>
      <c r="I7" s="195"/>
      <c r="J7" s="195"/>
      <c r="K7" s="195"/>
      <c r="L7" s="195"/>
      <c r="M7" s="195"/>
      <c r="N7" s="195"/>
      <c r="O7" s="195"/>
      <c r="P7" s="195"/>
      <c r="Q7" s="195"/>
    </row>
    <row r="8" spans="1:17" ht="15.6">
      <c r="A8" s="144" t="s">
        <v>30</v>
      </c>
      <c r="B8" s="202" t="s">
        <v>4</v>
      </c>
      <c r="C8" s="203"/>
      <c r="D8" s="203"/>
      <c r="E8" s="203"/>
      <c r="F8" s="203"/>
      <c r="G8" s="203"/>
      <c r="H8" s="203"/>
      <c r="I8" s="204"/>
      <c r="J8" s="208" t="s">
        <v>86</v>
      </c>
      <c r="K8" s="209"/>
      <c r="L8" s="209"/>
      <c r="M8" s="209"/>
      <c r="N8" s="209"/>
      <c r="O8" s="210"/>
      <c r="P8" s="210"/>
      <c r="Q8" s="211"/>
    </row>
    <row r="9" spans="1:17" ht="15.6">
      <c r="A9" s="166"/>
      <c r="B9" s="205"/>
      <c r="C9" s="206"/>
      <c r="D9" s="206"/>
      <c r="E9" s="206"/>
      <c r="F9" s="206"/>
      <c r="G9" s="206"/>
      <c r="H9" s="206"/>
      <c r="I9" s="207"/>
      <c r="J9" s="71" t="s">
        <v>5</v>
      </c>
      <c r="K9" s="56" t="s">
        <v>3</v>
      </c>
      <c r="L9" s="56" t="s">
        <v>0</v>
      </c>
      <c r="M9" s="56" t="s">
        <v>1</v>
      </c>
      <c r="N9" s="56" t="s">
        <v>2</v>
      </c>
      <c r="O9" s="90" t="s">
        <v>60</v>
      </c>
      <c r="P9" s="90" t="s">
        <v>60</v>
      </c>
      <c r="Q9" s="90" t="s">
        <v>60</v>
      </c>
    </row>
    <row r="10" spans="1:17" ht="51.6" customHeight="1">
      <c r="A10" s="75" t="s">
        <v>15</v>
      </c>
      <c r="B10" s="151" t="s">
        <v>261</v>
      </c>
      <c r="C10" s="152"/>
      <c r="D10" s="152"/>
      <c r="E10" s="152"/>
      <c r="F10" s="152"/>
      <c r="G10" s="152"/>
      <c r="H10" s="152"/>
      <c r="I10" s="153"/>
      <c r="J10" s="16">
        <f>K10+L10+M10+N10+O10+P10+Q10</f>
        <v>30702</v>
      </c>
      <c r="K10" s="44">
        <f t="shared" ref="K10:Q11" si="0">K27+K43</f>
        <v>13042</v>
      </c>
      <c r="L10" s="44">
        <f t="shared" si="0"/>
        <v>7314</v>
      </c>
      <c r="M10" s="44">
        <f t="shared" si="0"/>
        <v>5542</v>
      </c>
      <c r="N10" s="44">
        <f t="shared" si="0"/>
        <v>4804</v>
      </c>
      <c r="O10" s="44">
        <f t="shared" si="0"/>
        <v>0</v>
      </c>
      <c r="P10" s="44">
        <f t="shared" si="0"/>
        <v>0</v>
      </c>
      <c r="Q10" s="44">
        <f t="shared" si="0"/>
        <v>0</v>
      </c>
    </row>
    <row r="11" spans="1:17" ht="18">
      <c r="A11" s="75" t="s">
        <v>17</v>
      </c>
      <c r="B11" s="164" t="s">
        <v>182</v>
      </c>
      <c r="C11" s="164"/>
      <c r="D11" s="164"/>
      <c r="E11" s="164"/>
      <c r="F11" s="164"/>
      <c r="G11" s="164"/>
      <c r="H11" s="164"/>
      <c r="I11" s="71" t="s">
        <v>183</v>
      </c>
      <c r="J11" s="16">
        <f>K11+L11+M11+N11+O11+P11+Q11</f>
        <v>23277</v>
      </c>
      <c r="K11" s="44">
        <f t="shared" si="0"/>
        <v>12686</v>
      </c>
      <c r="L11" s="44">
        <f t="shared" si="0"/>
        <v>6120</v>
      </c>
      <c r="M11" s="44">
        <f t="shared" si="0"/>
        <v>3042</v>
      </c>
      <c r="N11" s="44">
        <f t="shared" si="0"/>
        <v>1429</v>
      </c>
      <c r="O11" s="44">
        <f t="shared" si="0"/>
        <v>0</v>
      </c>
      <c r="P11" s="44">
        <f t="shared" si="0"/>
        <v>0</v>
      </c>
      <c r="Q11" s="44">
        <f t="shared" si="0"/>
        <v>0</v>
      </c>
    </row>
    <row r="12" spans="1:17" ht="15.6">
      <c r="A12" s="75" t="s">
        <v>18</v>
      </c>
      <c r="B12" s="165"/>
      <c r="C12" s="165"/>
      <c r="D12" s="165"/>
      <c r="E12" s="165"/>
      <c r="F12" s="165"/>
      <c r="G12" s="165"/>
      <c r="H12" s="165"/>
      <c r="I12" s="87" t="s">
        <v>6</v>
      </c>
      <c r="J12" s="30">
        <f>IF(J10=0,0,(J11/J10*100))</f>
        <v>75.815907758452212</v>
      </c>
      <c r="K12" s="30">
        <f t="shared" ref="K12:Q12" si="1">IF(K10=0,0,(K11/K10*100))</f>
        <v>97.270357307161476</v>
      </c>
      <c r="L12" s="30">
        <f t="shared" si="1"/>
        <v>83.675143560295325</v>
      </c>
      <c r="M12" s="30">
        <f t="shared" si="1"/>
        <v>54.889931432695782</v>
      </c>
      <c r="N12" s="30">
        <f t="shared" si="1"/>
        <v>29.746044962531226</v>
      </c>
      <c r="O12" s="30">
        <f t="shared" si="1"/>
        <v>0</v>
      </c>
      <c r="P12" s="30">
        <f t="shared" si="1"/>
        <v>0</v>
      </c>
      <c r="Q12" s="30">
        <f t="shared" si="1"/>
        <v>0</v>
      </c>
    </row>
    <row r="13" spans="1:17" ht="18">
      <c r="A13" s="75" t="s">
        <v>19</v>
      </c>
      <c r="B13" s="164" t="s">
        <v>248</v>
      </c>
      <c r="C13" s="164"/>
      <c r="D13" s="164"/>
      <c r="E13" s="164"/>
      <c r="F13" s="164"/>
      <c r="G13" s="164"/>
      <c r="H13" s="164"/>
      <c r="I13" s="71" t="s">
        <v>183</v>
      </c>
      <c r="J13" s="16">
        <f>K13+L13+M13+N13+O13+P13+Q13</f>
        <v>4710</v>
      </c>
      <c r="K13" s="44">
        <f t="shared" ref="K13:Q13" si="2">K30+K46</f>
        <v>1050</v>
      </c>
      <c r="L13" s="44">
        <f t="shared" si="2"/>
        <v>640</v>
      </c>
      <c r="M13" s="44">
        <f t="shared" si="2"/>
        <v>2120</v>
      </c>
      <c r="N13" s="44">
        <f t="shared" si="2"/>
        <v>900</v>
      </c>
      <c r="O13" s="44">
        <f t="shared" si="2"/>
        <v>0</v>
      </c>
      <c r="P13" s="44">
        <f t="shared" si="2"/>
        <v>0</v>
      </c>
      <c r="Q13" s="44">
        <f t="shared" si="2"/>
        <v>0</v>
      </c>
    </row>
    <row r="14" spans="1:17" ht="15.6">
      <c r="A14" s="75" t="s">
        <v>20</v>
      </c>
      <c r="B14" s="165"/>
      <c r="C14" s="165"/>
      <c r="D14" s="165"/>
      <c r="E14" s="165"/>
      <c r="F14" s="165"/>
      <c r="G14" s="165"/>
      <c r="H14" s="165"/>
      <c r="I14" s="87" t="s">
        <v>6</v>
      </c>
      <c r="J14" s="30">
        <f>IF(J10=0,0,(J13/J10*100))</f>
        <v>15.341020128981825</v>
      </c>
      <c r="K14" s="30">
        <f t="shared" ref="K14:Q14" si="3">IF(K10=0,0,(K13/K10*100))</f>
        <v>8.0509124367428306</v>
      </c>
      <c r="L14" s="30">
        <f t="shared" si="3"/>
        <v>8.7503418102269617</v>
      </c>
      <c r="M14" s="30">
        <f t="shared" si="3"/>
        <v>38.253338145073975</v>
      </c>
      <c r="N14" s="30">
        <f t="shared" si="3"/>
        <v>18.734388009991672</v>
      </c>
      <c r="O14" s="30">
        <f t="shared" si="3"/>
        <v>0</v>
      </c>
      <c r="P14" s="30">
        <f t="shared" si="3"/>
        <v>0</v>
      </c>
      <c r="Q14" s="30">
        <f t="shared" si="3"/>
        <v>0</v>
      </c>
    </row>
    <row r="15" spans="1:17" ht="18">
      <c r="A15" s="75" t="s">
        <v>21</v>
      </c>
      <c r="B15" s="164" t="s">
        <v>247</v>
      </c>
      <c r="C15" s="164"/>
      <c r="D15" s="164"/>
      <c r="E15" s="164"/>
      <c r="F15" s="164"/>
      <c r="G15" s="164"/>
      <c r="H15" s="164"/>
      <c r="I15" s="71" t="s">
        <v>183</v>
      </c>
      <c r="J15" s="16">
        <f>K15+L15+M15+N15+O15+P15+Q15</f>
        <v>2228</v>
      </c>
      <c r="K15" s="44">
        <f t="shared" ref="K15:Q15" si="4">K32+K48</f>
        <v>0</v>
      </c>
      <c r="L15" s="44">
        <f t="shared" si="4"/>
        <v>0</v>
      </c>
      <c r="M15" s="44">
        <f t="shared" si="4"/>
        <v>78</v>
      </c>
      <c r="N15" s="44">
        <f t="shared" si="4"/>
        <v>2150</v>
      </c>
      <c r="O15" s="44">
        <f t="shared" si="4"/>
        <v>0</v>
      </c>
      <c r="P15" s="44">
        <f t="shared" si="4"/>
        <v>0</v>
      </c>
      <c r="Q15" s="44">
        <f t="shared" si="4"/>
        <v>0</v>
      </c>
    </row>
    <row r="16" spans="1:17" ht="15.6">
      <c r="A16" s="75" t="s">
        <v>22</v>
      </c>
      <c r="B16" s="165"/>
      <c r="C16" s="165"/>
      <c r="D16" s="165"/>
      <c r="E16" s="165"/>
      <c r="F16" s="165"/>
      <c r="G16" s="165"/>
      <c r="H16" s="165"/>
      <c r="I16" s="88" t="s">
        <v>6</v>
      </c>
      <c r="J16" s="30">
        <f>IF(J10=0,0,(J15/J10*100))</f>
        <v>7.2568562308644395</v>
      </c>
      <c r="K16" s="30">
        <f t="shared" ref="K16:Q16" si="5">IF(K10=0,0,(K15/K10*100))</f>
        <v>0</v>
      </c>
      <c r="L16" s="30">
        <f t="shared" si="5"/>
        <v>0</v>
      </c>
      <c r="M16" s="30">
        <f t="shared" si="5"/>
        <v>1.4074341392998917</v>
      </c>
      <c r="N16" s="30">
        <f t="shared" si="5"/>
        <v>44.754371357202331</v>
      </c>
      <c r="O16" s="30">
        <f t="shared" si="5"/>
        <v>0</v>
      </c>
      <c r="P16" s="30">
        <f t="shared" si="5"/>
        <v>0</v>
      </c>
      <c r="Q16" s="30">
        <f t="shared" si="5"/>
        <v>0</v>
      </c>
    </row>
    <row r="17" spans="1:18" ht="18" customHeight="1">
      <c r="A17" s="75" t="s">
        <v>23</v>
      </c>
      <c r="B17" s="164" t="s">
        <v>249</v>
      </c>
      <c r="C17" s="164"/>
      <c r="D17" s="164"/>
      <c r="E17" s="164"/>
      <c r="F17" s="164"/>
      <c r="G17" s="164"/>
      <c r="H17" s="164"/>
      <c r="I17" s="71" t="s">
        <v>183</v>
      </c>
      <c r="J17" s="16">
        <f>K17+L17+M17+N17+O17+P17+Q17</f>
        <v>-487</v>
      </c>
      <c r="K17" s="16">
        <f>K11+K13+K15-K10</f>
        <v>694</v>
      </c>
      <c r="L17" s="16">
        <f t="shared" ref="L17:Q17" si="6">L11+L13+L15-L10</f>
        <v>-554</v>
      </c>
      <c r="M17" s="16">
        <f t="shared" si="6"/>
        <v>-302</v>
      </c>
      <c r="N17" s="16">
        <f t="shared" si="6"/>
        <v>-325</v>
      </c>
      <c r="O17" s="16">
        <f t="shared" si="6"/>
        <v>0</v>
      </c>
      <c r="P17" s="16">
        <f t="shared" si="6"/>
        <v>0</v>
      </c>
      <c r="Q17" s="16">
        <f t="shared" si="6"/>
        <v>0</v>
      </c>
    </row>
    <row r="18" spans="1:18" ht="18" customHeight="1">
      <c r="A18" s="75" t="s">
        <v>24</v>
      </c>
      <c r="B18" s="165"/>
      <c r="C18" s="165"/>
      <c r="D18" s="165"/>
      <c r="E18" s="165"/>
      <c r="F18" s="165"/>
      <c r="G18" s="165"/>
      <c r="H18" s="165"/>
      <c r="I18" s="89" t="s">
        <v>6</v>
      </c>
      <c r="J18" s="91">
        <f>J17/J10*100</f>
        <v>-1.5862158817015179</v>
      </c>
      <c r="K18" s="91">
        <f>K17/K10*100</f>
        <v>5.3212697439043088</v>
      </c>
      <c r="L18" s="91">
        <f>L17/L10*100</f>
        <v>-7.574514629477715</v>
      </c>
      <c r="M18" s="91">
        <f>M17/M10*100</f>
        <v>-5.4492962829303497</v>
      </c>
      <c r="N18" s="91">
        <f>N17/N10*100</f>
        <v>-6.7651956702747711</v>
      </c>
      <c r="O18" s="92"/>
      <c r="P18" s="92"/>
      <c r="Q18" s="92"/>
    </row>
    <row r="19" spans="1:18" ht="25.8" customHeight="1">
      <c r="A19" s="75" t="s">
        <v>25</v>
      </c>
      <c r="B19" s="151" t="s">
        <v>157</v>
      </c>
      <c r="C19" s="152"/>
      <c r="D19" s="152"/>
      <c r="E19" s="152"/>
      <c r="F19" s="152"/>
      <c r="G19" s="152"/>
      <c r="H19" s="152"/>
      <c r="I19" s="153"/>
      <c r="J19" s="5">
        <v>10</v>
      </c>
      <c r="K19" s="20">
        <v>12</v>
      </c>
      <c r="L19" s="20">
        <v>12</v>
      </c>
      <c r="M19" s="20">
        <v>12</v>
      </c>
      <c r="N19" s="20">
        <v>12</v>
      </c>
      <c r="O19" s="20">
        <v>12</v>
      </c>
      <c r="P19" s="20">
        <v>12</v>
      </c>
      <c r="Q19" s="20">
        <v>12</v>
      </c>
    </row>
    <row r="20" spans="1:18" ht="36" customHeight="1">
      <c r="A20" s="75" t="s">
        <v>26</v>
      </c>
      <c r="B20" s="151" t="s">
        <v>205</v>
      </c>
      <c r="C20" s="152"/>
      <c r="D20" s="152"/>
      <c r="E20" s="152"/>
      <c r="F20" s="152"/>
      <c r="G20" s="152"/>
      <c r="H20" s="152"/>
      <c r="I20" s="153"/>
      <c r="J20" s="19">
        <f>J10*J19/100</f>
        <v>3070.2</v>
      </c>
      <c r="K20" s="19">
        <f t="shared" ref="K20:Q20" si="7">K10*K19/100</f>
        <v>1565.04</v>
      </c>
      <c r="L20" s="19">
        <f t="shared" si="7"/>
        <v>877.68</v>
      </c>
      <c r="M20" s="19">
        <f t="shared" si="7"/>
        <v>665.04</v>
      </c>
      <c r="N20" s="19">
        <f t="shared" si="7"/>
        <v>576.48</v>
      </c>
      <c r="O20" s="19">
        <f t="shared" si="7"/>
        <v>0</v>
      </c>
      <c r="P20" s="19">
        <f t="shared" si="7"/>
        <v>0</v>
      </c>
      <c r="Q20" s="19">
        <f t="shared" si="7"/>
        <v>0</v>
      </c>
    </row>
    <row r="21" spans="1:18" ht="24" customHeight="1"/>
    <row r="22" spans="1:18" ht="26.4" customHeight="1">
      <c r="A22" s="154" t="s">
        <v>191</v>
      </c>
      <c r="B22" s="155"/>
      <c r="C22" s="155"/>
      <c r="D22" s="155"/>
      <c r="E22" s="155"/>
      <c r="F22" s="155"/>
      <c r="G22" s="155"/>
      <c r="H22" s="155"/>
      <c r="I22" s="155"/>
      <c r="J22" s="155"/>
      <c r="K22" s="155"/>
      <c r="L22" s="155"/>
      <c r="M22" s="155"/>
      <c r="N22" s="155"/>
      <c r="O22" s="155"/>
      <c r="P22" s="155"/>
      <c r="Q22" s="155"/>
      <c r="R22" s="74"/>
    </row>
    <row r="23" spans="1:18" ht="16.05" customHeight="1">
      <c r="A23" s="198" t="s">
        <v>84</v>
      </c>
      <c r="B23" s="198"/>
      <c r="C23" s="198"/>
      <c r="D23" s="200" t="s">
        <v>193</v>
      </c>
      <c r="E23" s="201"/>
      <c r="F23" s="201"/>
      <c r="G23" s="201"/>
      <c r="H23" s="201"/>
      <c r="I23" s="201"/>
      <c r="J23" s="201"/>
      <c r="K23" s="201"/>
      <c r="L23" s="201"/>
      <c r="M23" s="201"/>
      <c r="N23" s="201"/>
      <c r="O23" s="199" t="s">
        <v>41</v>
      </c>
      <c r="P23" s="199"/>
      <c r="Q23" s="199"/>
    </row>
    <row r="24" spans="1:18" s="33" customFormat="1">
      <c r="A24" s="191"/>
      <c r="B24" s="191"/>
      <c r="C24" s="191"/>
      <c r="D24" s="212" t="s">
        <v>42</v>
      </c>
      <c r="E24" s="193"/>
      <c r="F24" s="193"/>
      <c r="G24" s="193"/>
      <c r="H24" s="193"/>
      <c r="I24" s="193"/>
      <c r="J24" s="193"/>
      <c r="K24" s="193"/>
      <c r="L24" s="193"/>
      <c r="M24" s="193"/>
      <c r="N24" s="193"/>
      <c r="O24" s="222" t="s">
        <v>43</v>
      </c>
      <c r="P24" s="194"/>
      <c r="Q24" s="194"/>
    </row>
    <row r="25" spans="1:18" ht="18" customHeight="1">
      <c r="A25" s="167" t="s">
        <v>30</v>
      </c>
      <c r="B25" s="202" t="s">
        <v>4</v>
      </c>
      <c r="C25" s="203"/>
      <c r="D25" s="203"/>
      <c r="E25" s="203"/>
      <c r="F25" s="203"/>
      <c r="G25" s="203"/>
      <c r="H25" s="203"/>
      <c r="I25" s="204"/>
      <c r="J25" s="208" t="s">
        <v>86</v>
      </c>
      <c r="K25" s="209"/>
      <c r="L25" s="209"/>
      <c r="M25" s="209"/>
      <c r="N25" s="209"/>
      <c r="O25" s="210"/>
      <c r="P25" s="210"/>
      <c r="Q25" s="211"/>
    </row>
    <row r="26" spans="1:18" ht="18" customHeight="1">
      <c r="A26" s="176"/>
      <c r="B26" s="205"/>
      <c r="C26" s="206"/>
      <c r="D26" s="206"/>
      <c r="E26" s="206"/>
      <c r="F26" s="206"/>
      <c r="G26" s="206"/>
      <c r="H26" s="206"/>
      <c r="I26" s="207"/>
      <c r="J26" s="71" t="s">
        <v>5</v>
      </c>
      <c r="K26" s="56" t="s">
        <v>3</v>
      </c>
      <c r="L26" s="56" t="s">
        <v>0</v>
      </c>
      <c r="M26" s="56" t="s">
        <v>1</v>
      </c>
      <c r="N26" s="56" t="s">
        <v>2</v>
      </c>
      <c r="O26" s="90" t="s">
        <v>60</v>
      </c>
      <c r="P26" s="90" t="s">
        <v>60</v>
      </c>
      <c r="Q26" s="90" t="s">
        <v>60</v>
      </c>
    </row>
    <row r="27" spans="1:18" ht="52.8" customHeight="1">
      <c r="A27" s="75" t="s">
        <v>15</v>
      </c>
      <c r="B27" s="151" t="s">
        <v>261</v>
      </c>
      <c r="C27" s="152"/>
      <c r="D27" s="152"/>
      <c r="E27" s="152"/>
      <c r="F27" s="152"/>
      <c r="G27" s="152"/>
      <c r="H27" s="152"/>
      <c r="I27" s="153"/>
      <c r="J27" s="16">
        <f>K27+L27+M27+N27+O27+P27+Q27</f>
        <v>20251</v>
      </c>
      <c r="K27" s="20">
        <v>8721</v>
      </c>
      <c r="L27" s="20">
        <v>4657</v>
      </c>
      <c r="M27" s="20">
        <v>3671</v>
      </c>
      <c r="N27" s="20">
        <v>3202</v>
      </c>
      <c r="O27" s="90"/>
      <c r="P27" s="90"/>
      <c r="Q27" s="90"/>
    </row>
    <row r="28" spans="1:18" ht="18" customHeight="1">
      <c r="A28" s="75" t="s">
        <v>17</v>
      </c>
      <c r="B28" s="164" t="s">
        <v>250</v>
      </c>
      <c r="C28" s="164"/>
      <c r="D28" s="164"/>
      <c r="E28" s="164"/>
      <c r="F28" s="164"/>
      <c r="G28" s="164"/>
      <c r="H28" s="164"/>
      <c r="I28" s="71" t="s">
        <v>183</v>
      </c>
      <c r="J28" s="16">
        <f>K28+L28+M28+N28+O28+P28+Q28</f>
        <v>14891</v>
      </c>
      <c r="K28" s="20">
        <v>8443</v>
      </c>
      <c r="L28" s="20">
        <v>3910</v>
      </c>
      <c r="M28" s="20">
        <v>1971</v>
      </c>
      <c r="N28" s="20">
        <v>567</v>
      </c>
      <c r="O28" s="90"/>
      <c r="P28" s="90"/>
      <c r="Q28" s="90"/>
    </row>
    <row r="29" spans="1:18" ht="18" customHeight="1">
      <c r="A29" s="75" t="s">
        <v>18</v>
      </c>
      <c r="B29" s="165"/>
      <c r="C29" s="165"/>
      <c r="D29" s="165"/>
      <c r="E29" s="165"/>
      <c r="F29" s="165"/>
      <c r="G29" s="165"/>
      <c r="H29" s="165"/>
      <c r="I29" s="87" t="s">
        <v>6</v>
      </c>
      <c r="J29" s="30">
        <f t="shared" ref="J29:Q29" si="8">IF(J27=0,0,(J28/J27*100))</f>
        <v>73.532171250802421</v>
      </c>
      <c r="K29" s="30">
        <f t="shared" si="8"/>
        <v>96.812292168329321</v>
      </c>
      <c r="L29" s="30">
        <f t="shared" si="8"/>
        <v>83.959630663517288</v>
      </c>
      <c r="M29" s="30">
        <f t="shared" si="8"/>
        <v>53.691092345409977</v>
      </c>
      <c r="N29" s="30">
        <f t="shared" si="8"/>
        <v>17.707682698313555</v>
      </c>
      <c r="O29" s="30">
        <f t="shared" si="8"/>
        <v>0</v>
      </c>
      <c r="P29" s="30">
        <f t="shared" si="8"/>
        <v>0</v>
      </c>
      <c r="Q29" s="30">
        <f t="shared" si="8"/>
        <v>0</v>
      </c>
    </row>
    <row r="30" spans="1:18" ht="18" customHeight="1">
      <c r="A30" s="75" t="s">
        <v>19</v>
      </c>
      <c r="B30" s="164" t="s">
        <v>248</v>
      </c>
      <c r="C30" s="164"/>
      <c r="D30" s="164"/>
      <c r="E30" s="164"/>
      <c r="F30" s="164"/>
      <c r="G30" s="164"/>
      <c r="H30" s="164"/>
      <c r="I30" s="71" t="s">
        <v>183</v>
      </c>
      <c r="J30" s="16">
        <f>K30+L30+M30+N30+O30+P30+Q30</f>
        <v>3070</v>
      </c>
      <c r="K30" s="20">
        <v>700</v>
      </c>
      <c r="L30" s="20">
        <v>420</v>
      </c>
      <c r="M30" s="20">
        <v>1500</v>
      </c>
      <c r="N30" s="20">
        <v>450</v>
      </c>
      <c r="O30" s="90"/>
      <c r="P30" s="90"/>
      <c r="Q30" s="90"/>
    </row>
    <row r="31" spans="1:18" ht="18" customHeight="1">
      <c r="A31" s="75" t="s">
        <v>20</v>
      </c>
      <c r="B31" s="165"/>
      <c r="C31" s="165"/>
      <c r="D31" s="165"/>
      <c r="E31" s="165"/>
      <c r="F31" s="165"/>
      <c r="G31" s="165"/>
      <c r="H31" s="165"/>
      <c r="I31" s="87" t="s">
        <v>6</v>
      </c>
      <c r="J31" s="30">
        <f t="shared" ref="J31:Q31" si="9">IF(J27=0,0,(J30/J27*100))</f>
        <v>15.159745197768013</v>
      </c>
      <c r="K31" s="30">
        <f t="shared" si="9"/>
        <v>8.0266024538470351</v>
      </c>
      <c r="L31" s="30">
        <f t="shared" si="9"/>
        <v>9.0186815546489161</v>
      </c>
      <c r="M31" s="30">
        <f t="shared" si="9"/>
        <v>40.860800871697087</v>
      </c>
      <c r="N31" s="30">
        <f t="shared" si="9"/>
        <v>14.053716427232979</v>
      </c>
      <c r="O31" s="30">
        <f t="shared" si="9"/>
        <v>0</v>
      </c>
      <c r="P31" s="30">
        <f t="shared" si="9"/>
        <v>0</v>
      </c>
      <c r="Q31" s="30">
        <f t="shared" si="9"/>
        <v>0</v>
      </c>
    </row>
    <row r="32" spans="1:18" ht="18" customHeight="1">
      <c r="A32" s="75" t="s">
        <v>21</v>
      </c>
      <c r="B32" s="164" t="s">
        <v>254</v>
      </c>
      <c r="C32" s="164"/>
      <c r="D32" s="164"/>
      <c r="E32" s="164"/>
      <c r="F32" s="164"/>
      <c r="G32" s="164"/>
      <c r="H32" s="164"/>
      <c r="I32" s="71" t="s">
        <v>183</v>
      </c>
      <c r="J32" s="16">
        <f>K32+L32+M32+N32+O32+P32+Q32</f>
        <v>1900</v>
      </c>
      <c r="K32" s="20">
        <v>0</v>
      </c>
      <c r="L32" s="20">
        <v>0</v>
      </c>
      <c r="M32" s="20">
        <v>0</v>
      </c>
      <c r="N32" s="20">
        <v>1900</v>
      </c>
      <c r="O32" s="90"/>
      <c r="P32" s="90"/>
      <c r="Q32" s="90"/>
    </row>
    <row r="33" spans="1:17" ht="18" customHeight="1">
      <c r="A33" s="75" t="s">
        <v>22</v>
      </c>
      <c r="B33" s="165"/>
      <c r="C33" s="165"/>
      <c r="D33" s="165"/>
      <c r="E33" s="165"/>
      <c r="F33" s="165"/>
      <c r="G33" s="165"/>
      <c r="H33" s="165"/>
      <c r="I33" s="88" t="s">
        <v>6</v>
      </c>
      <c r="J33" s="30">
        <f t="shared" ref="J33:Q33" si="10">IF(J27=0,0,(J32/J27*100))</f>
        <v>9.3822527282603332</v>
      </c>
      <c r="K33" s="30">
        <f t="shared" si="10"/>
        <v>0</v>
      </c>
      <c r="L33" s="30">
        <f t="shared" si="10"/>
        <v>0</v>
      </c>
      <c r="M33" s="30">
        <f t="shared" si="10"/>
        <v>0</v>
      </c>
      <c r="N33" s="30">
        <f t="shared" si="10"/>
        <v>59.337913803872574</v>
      </c>
      <c r="O33" s="30">
        <f t="shared" si="10"/>
        <v>0</v>
      </c>
      <c r="P33" s="30">
        <f t="shared" si="10"/>
        <v>0</v>
      </c>
      <c r="Q33" s="30">
        <f t="shared" si="10"/>
        <v>0</v>
      </c>
    </row>
    <row r="34" spans="1:17" ht="18" customHeight="1">
      <c r="A34" s="75" t="s">
        <v>23</v>
      </c>
      <c r="B34" s="164" t="s">
        <v>249</v>
      </c>
      <c r="C34" s="164"/>
      <c r="D34" s="164"/>
      <c r="E34" s="164"/>
      <c r="F34" s="164"/>
      <c r="G34" s="164"/>
      <c r="H34" s="164"/>
      <c r="I34" s="71" t="s">
        <v>183</v>
      </c>
      <c r="J34" s="16">
        <f>K34+L34+M34+N34+O34+P34+Q34</f>
        <v>-390</v>
      </c>
      <c r="K34" s="16">
        <f>K28+K30+K32-K27</f>
        <v>422</v>
      </c>
      <c r="L34" s="16">
        <f t="shared" ref="L34:Q34" si="11">L28+L30+L32-L27</f>
        <v>-327</v>
      </c>
      <c r="M34" s="16">
        <f t="shared" si="11"/>
        <v>-200</v>
      </c>
      <c r="N34" s="16">
        <f t="shared" si="11"/>
        <v>-285</v>
      </c>
      <c r="O34" s="16">
        <f t="shared" si="11"/>
        <v>0</v>
      </c>
      <c r="P34" s="16">
        <f t="shared" si="11"/>
        <v>0</v>
      </c>
      <c r="Q34" s="16">
        <f t="shared" si="11"/>
        <v>0</v>
      </c>
    </row>
    <row r="35" spans="1:17" ht="18" customHeight="1">
      <c r="A35" s="75" t="s">
        <v>24</v>
      </c>
      <c r="B35" s="165"/>
      <c r="C35" s="165"/>
      <c r="D35" s="165"/>
      <c r="E35" s="165"/>
      <c r="F35" s="165"/>
      <c r="G35" s="165"/>
      <c r="H35" s="165"/>
      <c r="I35" s="89" t="s">
        <v>6</v>
      </c>
      <c r="J35" s="91">
        <f>J34/J27*100</f>
        <v>-1.925830823169226</v>
      </c>
      <c r="K35" s="91">
        <f>K34/K27*100</f>
        <v>4.8388946221763565</v>
      </c>
      <c r="L35" s="91">
        <f>L34/L27*100</f>
        <v>-7.0216877818337995</v>
      </c>
      <c r="M35" s="91">
        <f>M34/M27*100</f>
        <v>-5.4481067828929444</v>
      </c>
      <c r="N35" s="91">
        <f>N34/N27*100</f>
        <v>-8.9006870705808865</v>
      </c>
      <c r="O35" s="91"/>
      <c r="P35" s="91"/>
      <c r="Q35" s="91"/>
    </row>
    <row r="36" spans="1:17" ht="18" customHeight="1">
      <c r="A36" s="75" t="s">
        <v>25</v>
      </c>
      <c r="B36" s="151" t="s">
        <v>187</v>
      </c>
      <c r="C36" s="152"/>
      <c r="D36" s="152"/>
      <c r="E36" s="152"/>
      <c r="F36" s="152"/>
      <c r="G36" s="152"/>
      <c r="H36" s="152"/>
      <c r="I36" s="153"/>
      <c r="J36" s="5">
        <v>10</v>
      </c>
      <c r="K36" s="20">
        <v>12</v>
      </c>
      <c r="L36" s="20">
        <v>12</v>
      </c>
      <c r="M36" s="20">
        <v>12</v>
      </c>
      <c r="N36" s="20">
        <v>12</v>
      </c>
      <c r="O36" s="20">
        <v>12</v>
      </c>
      <c r="P36" s="20">
        <v>12</v>
      </c>
      <c r="Q36" s="20">
        <v>12</v>
      </c>
    </row>
    <row r="37" spans="1:17" ht="33.6" customHeight="1">
      <c r="A37" s="75" t="s">
        <v>26</v>
      </c>
      <c r="B37" s="151" t="s">
        <v>205</v>
      </c>
      <c r="C37" s="152"/>
      <c r="D37" s="152"/>
      <c r="E37" s="152"/>
      <c r="F37" s="152"/>
      <c r="G37" s="152"/>
      <c r="H37" s="152"/>
      <c r="I37" s="153"/>
      <c r="J37" s="19">
        <f>J27*J36/100</f>
        <v>2025.1</v>
      </c>
      <c r="K37" s="19">
        <f>K27*K36/100</f>
        <v>1046.52</v>
      </c>
      <c r="L37" s="19">
        <f>L27*L36/100</f>
        <v>558.84</v>
      </c>
      <c r="M37" s="19">
        <f>M27*M36/100</f>
        <v>440.52</v>
      </c>
      <c r="N37" s="19">
        <f>N27*N36/100</f>
        <v>384.24</v>
      </c>
      <c r="O37" s="92"/>
      <c r="P37" s="92"/>
      <c r="Q37" s="92"/>
    </row>
    <row r="38" spans="1:17" ht="13.8" customHeight="1"/>
    <row r="39" spans="1:17" ht="16.05" customHeight="1">
      <c r="A39" s="198" t="s">
        <v>84</v>
      </c>
      <c r="B39" s="198"/>
      <c r="C39" s="198"/>
      <c r="D39" s="200" t="s">
        <v>194</v>
      </c>
      <c r="E39" s="201"/>
      <c r="F39" s="201"/>
      <c r="G39" s="201"/>
      <c r="H39" s="201"/>
      <c r="I39" s="201"/>
      <c r="J39" s="201"/>
      <c r="K39" s="201"/>
      <c r="L39" s="201"/>
      <c r="M39" s="201"/>
      <c r="N39" s="201"/>
      <c r="O39" s="199" t="s">
        <v>192</v>
      </c>
      <c r="P39" s="199"/>
      <c r="Q39" s="199"/>
    </row>
    <row r="40" spans="1:17" s="33" customFormat="1">
      <c r="A40" s="191"/>
      <c r="B40" s="191"/>
      <c r="C40" s="191"/>
      <c r="D40" s="212" t="s">
        <v>42</v>
      </c>
      <c r="E40" s="193"/>
      <c r="F40" s="193"/>
      <c r="G40" s="193"/>
      <c r="H40" s="193"/>
      <c r="I40" s="193"/>
      <c r="J40" s="193"/>
      <c r="K40" s="193"/>
      <c r="L40" s="193"/>
      <c r="M40" s="193"/>
      <c r="N40" s="193"/>
      <c r="O40" s="222" t="s">
        <v>43</v>
      </c>
      <c r="P40" s="194"/>
      <c r="Q40" s="194"/>
    </row>
    <row r="41" spans="1:17" ht="18" customHeight="1">
      <c r="A41" s="144" t="s">
        <v>30</v>
      </c>
      <c r="B41" s="144" t="s">
        <v>4</v>
      </c>
      <c r="C41" s="144"/>
      <c r="D41" s="144"/>
      <c r="E41" s="144"/>
      <c r="F41" s="144"/>
      <c r="G41" s="144"/>
      <c r="H41" s="144"/>
      <c r="I41" s="218"/>
      <c r="J41" s="219" t="s">
        <v>86</v>
      </c>
      <c r="K41" s="220"/>
      <c r="L41" s="220"/>
      <c r="M41" s="220"/>
      <c r="N41" s="220"/>
      <c r="O41" s="221"/>
      <c r="P41" s="221"/>
      <c r="Q41" s="221"/>
    </row>
    <row r="42" spans="1:17" ht="18" customHeight="1">
      <c r="A42" s="166"/>
      <c r="B42" s="144"/>
      <c r="C42" s="144"/>
      <c r="D42" s="144"/>
      <c r="E42" s="144"/>
      <c r="F42" s="144"/>
      <c r="G42" s="144"/>
      <c r="H42" s="144"/>
      <c r="I42" s="218"/>
      <c r="J42" s="71" t="s">
        <v>5</v>
      </c>
      <c r="K42" s="56" t="s">
        <v>3</v>
      </c>
      <c r="L42" s="56" t="s">
        <v>0</v>
      </c>
      <c r="M42" s="56" t="s">
        <v>1</v>
      </c>
      <c r="N42" s="56" t="s">
        <v>2</v>
      </c>
      <c r="O42" s="90" t="s">
        <v>60</v>
      </c>
      <c r="P42" s="90" t="s">
        <v>60</v>
      </c>
      <c r="Q42" s="90" t="s">
        <v>60</v>
      </c>
    </row>
    <row r="43" spans="1:17" ht="57.6" customHeight="1">
      <c r="A43" s="75" t="s">
        <v>15</v>
      </c>
      <c r="B43" s="151" t="s">
        <v>261</v>
      </c>
      <c r="C43" s="152"/>
      <c r="D43" s="152"/>
      <c r="E43" s="152"/>
      <c r="F43" s="152"/>
      <c r="G43" s="152"/>
      <c r="H43" s="152"/>
      <c r="I43" s="153"/>
      <c r="J43" s="16">
        <f>K43+L43+M43+N43+O43+P43+Q43</f>
        <v>10451</v>
      </c>
      <c r="K43" s="20">
        <v>4321</v>
      </c>
      <c r="L43" s="20">
        <v>2657</v>
      </c>
      <c r="M43" s="20">
        <v>1871</v>
      </c>
      <c r="N43" s="20">
        <v>1602</v>
      </c>
      <c r="O43" s="90"/>
      <c r="P43" s="90"/>
      <c r="Q43" s="90"/>
    </row>
    <row r="44" spans="1:17" ht="18" customHeight="1">
      <c r="A44" s="75" t="s">
        <v>17</v>
      </c>
      <c r="B44" s="164" t="s">
        <v>250</v>
      </c>
      <c r="C44" s="164"/>
      <c r="D44" s="164"/>
      <c r="E44" s="164"/>
      <c r="F44" s="164"/>
      <c r="G44" s="164"/>
      <c r="H44" s="164"/>
      <c r="I44" s="71" t="s">
        <v>183</v>
      </c>
      <c r="J44" s="16">
        <f>K44+L44+M44+N44+O44+P44+Q44</f>
        <v>8386</v>
      </c>
      <c r="K44" s="20">
        <v>4243</v>
      </c>
      <c r="L44" s="20">
        <v>2210</v>
      </c>
      <c r="M44" s="20">
        <v>1071</v>
      </c>
      <c r="N44" s="20">
        <v>862</v>
      </c>
      <c r="O44" s="90"/>
      <c r="P44" s="90"/>
      <c r="Q44" s="90"/>
    </row>
    <row r="45" spans="1:17" ht="18" customHeight="1">
      <c r="A45" s="75" t="s">
        <v>18</v>
      </c>
      <c r="B45" s="165"/>
      <c r="C45" s="165"/>
      <c r="D45" s="165"/>
      <c r="E45" s="165"/>
      <c r="F45" s="165"/>
      <c r="G45" s="165"/>
      <c r="H45" s="165"/>
      <c r="I45" s="87" t="s">
        <v>6</v>
      </c>
      <c r="J45" s="30">
        <f t="shared" ref="J45:Q45" si="12">IF(J43=0,0,(J44/J43*100))</f>
        <v>80.241125251172136</v>
      </c>
      <c r="K45" s="30">
        <f t="shared" si="12"/>
        <v>98.194862300393424</v>
      </c>
      <c r="L45" s="30">
        <f t="shared" si="12"/>
        <v>83.176514866390676</v>
      </c>
      <c r="M45" s="30">
        <f t="shared" si="12"/>
        <v>57.242116515232496</v>
      </c>
      <c r="N45" s="30">
        <f t="shared" si="12"/>
        <v>53.807740324594256</v>
      </c>
      <c r="O45" s="30">
        <f t="shared" si="12"/>
        <v>0</v>
      </c>
      <c r="P45" s="30">
        <f t="shared" si="12"/>
        <v>0</v>
      </c>
      <c r="Q45" s="30">
        <f t="shared" si="12"/>
        <v>0</v>
      </c>
    </row>
    <row r="46" spans="1:17" ht="18" customHeight="1">
      <c r="A46" s="75" t="s">
        <v>19</v>
      </c>
      <c r="B46" s="164" t="s">
        <v>251</v>
      </c>
      <c r="C46" s="164"/>
      <c r="D46" s="164"/>
      <c r="E46" s="164"/>
      <c r="F46" s="164"/>
      <c r="G46" s="164"/>
      <c r="H46" s="164"/>
      <c r="I46" s="71" t="s">
        <v>183</v>
      </c>
      <c r="J46" s="16">
        <f>K46+L46+M46+N46+O46+P46+Q46</f>
        <v>1640</v>
      </c>
      <c r="K46" s="20">
        <v>350</v>
      </c>
      <c r="L46" s="20">
        <v>220</v>
      </c>
      <c r="M46" s="20">
        <v>620</v>
      </c>
      <c r="N46" s="20">
        <v>450</v>
      </c>
      <c r="O46" s="90"/>
      <c r="P46" s="90"/>
      <c r="Q46" s="90"/>
    </row>
    <row r="47" spans="1:17" ht="18" customHeight="1">
      <c r="A47" s="75" t="s">
        <v>20</v>
      </c>
      <c r="B47" s="165"/>
      <c r="C47" s="165"/>
      <c r="D47" s="165"/>
      <c r="E47" s="165"/>
      <c r="F47" s="165"/>
      <c r="G47" s="165"/>
      <c r="H47" s="165"/>
      <c r="I47" s="87" t="s">
        <v>6</v>
      </c>
      <c r="J47" s="30">
        <f t="shared" ref="J47:Q47" si="13">IF(J43=0,0,(J46/J43*100))</f>
        <v>15.692278250885083</v>
      </c>
      <c r="K47" s="30">
        <f t="shared" si="13"/>
        <v>8.0999768572089792</v>
      </c>
      <c r="L47" s="30">
        <f t="shared" si="13"/>
        <v>8.2800150545728268</v>
      </c>
      <c r="M47" s="30">
        <f t="shared" si="13"/>
        <v>33.137359700694816</v>
      </c>
      <c r="N47" s="30">
        <f t="shared" si="13"/>
        <v>28.08988764044944</v>
      </c>
      <c r="O47" s="30">
        <f t="shared" si="13"/>
        <v>0</v>
      </c>
      <c r="P47" s="30">
        <f t="shared" si="13"/>
        <v>0</v>
      </c>
      <c r="Q47" s="30">
        <f t="shared" si="13"/>
        <v>0</v>
      </c>
    </row>
    <row r="48" spans="1:17" ht="18" customHeight="1">
      <c r="A48" s="75" t="s">
        <v>21</v>
      </c>
      <c r="B48" s="164" t="s">
        <v>252</v>
      </c>
      <c r="C48" s="164"/>
      <c r="D48" s="164"/>
      <c r="E48" s="164"/>
      <c r="F48" s="164"/>
      <c r="G48" s="164"/>
      <c r="H48" s="164"/>
      <c r="I48" s="71" t="s">
        <v>183</v>
      </c>
      <c r="J48" s="16">
        <f>K48+L48+M48+N48+O48+P48+Q48</f>
        <v>328</v>
      </c>
      <c r="K48" s="20">
        <v>0</v>
      </c>
      <c r="L48" s="20">
        <v>0</v>
      </c>
      <c r="M48" s="20">
        <f>'[1]1.2 Л-ВО ОТВ-ЗАГ'!$N$20</f>
        <v>78</v>
      </c>
      <c r="N48" s="20">
        <v>250</v>
      </c>
      <c r="O48" s="90"/>
      <c r="P48" s="90"/>
      <c r="Q48" s="90"/>
    </row>
    <row r="49" spans="1:18" ht="18" customHeight="1">
      <c r="A49" s="75" t="s">
        <v>22</v>
      </c>
      <c r="B49" s="165"/>
      <c r="C49" s="165"/>
      <c r="D49" s="165"/>
      <c r="E49" s="165"/>
      <c r="F49" s="165"/>
      <c r="G49" s="165"/>
      <c r="H49" s="165"/>
      <c r="I49" s="88" t="s">
        <v>6</v>
      </c>
      <c r="J49" s="30">
        <f t="shared" ref="J49:Q49" si="14">IF(J43=0,0,(J48/J43*100))</f>
        <v>3.1384556501770167</v>
      </c>
      <c r="K49" s="30">
        <f t="shared" si="14"/>
        <v>0</v>
      </c>
      <c r="L49" s="30">
        <f t="shared" si="14"/>
        <v>0</v>
      </c>
      <c r="M49" s="30">
        <f t="shared" si="14"/>
        <v>4.168893639764832</v>
      </c>
      <c r="N49" s="30">
        <f t="shared" si="14"/>
        <v>15.605493133583021</v>
      </c>
      <c r="O49" s="30">
        <f t="shared" si="14"/>
        <v>0</v>
      </c>
      <c r="P49" s="30">
        <f t="shared" si="14"/>
        <v>0</v>
      </c>
      <c r="Q49" s="30">
        <f t="shared" si="14"/>
        <v>0</v>
      </c>
    </row>
    <row r="50" spans="1:18" ht="18" customHeight="1">
      <c r="A50" s="75" t="s">
        <v>23</v>
      </c>
      <c r="B50" s="164" t="s">
        <v>253</v>
      </c>
      <c r="C50" s="164"/>
      <c r="D50" s="164"/>
      <c r="E50" s="164"/>
      <c r="F50" s="164"/>
      <c r="G50" s="164"/>
      <c r="H50" s="164"/>
      <c r="I50" s="71" t="s">
        <v>183</v>
      </c>
      <c r="J50" s="16">
        <f>K50+L50+M50+N50+O50+P50+Q50</f>
        <v>-97</v>
      </c>
      <c r="K50" s="16">
        <f>K44+K46+K48-K43</f>
        <v>272</v>
      </c>
      <c r="L50" s="16">
        <f t="shared" ref="L50:Q50" si="15">L44+L46+L48-L43</f>
        <v>-227</v>
      </c>
      <c r="M50" s="16">
        <f t="shared" si="15"/>
        <v>-102</v>
      </c>
      <c r="N50" s="16">
        <f t="shared" si="15"/>
        <v>-40</v>
      </c>
      <c r="O50" s="16">
        <f t="shared" si="15"/>
        <v>0</v>
      </c>
      <c r="P50" s="16">
        <f t="shared" si="15"/>
        <v>0</v>
      </c>
      <c r="Q50" s="16">
        <f t="shared" si="15"/>
        <v>0</v>
      </c>
    </row>
    <row r="51" spans="1:18" ht="18" customHeight="1">
      <c r="A51" s="75" t="s">
        <v>24</v>
      </c>
      <c r="B51" s="165"/>
      <c r="C51" s="165"/>
      <c r="D51" s="165"/>
      <c r="E51" s="165"/>
      <c r="F51" s="165"/>
      <c r="G51" s="165"/>
      <c r="H51" s="165"/>
      <c r="I51" s="89" t="s">
        <v>6</v>
      </c>
      <c r="J51" s="91">
        <f>J50/J43*100</f>
        <v>-0.928140847765764</v>
      </c>
      <c r="K51" s="91">
        <f>K50/K43*100</f>
        <v>6.2948391576024072</v>
      </c>
      <c r="L51" s="91">
        <f>L50/L43*100</f>
        <v>-8.5434700790365063</v>
      </c>
      <c r="M51" s="91">
        <f>M50/M43*100</f>
        <v>-5.451630144307857</v>
      </c>
      <c r="N51" s="91">
        <f>N50/N43*100</f>
        <v>-2.4968789013732833</v>
      </c>
      <c r="O51" s="92"/>
      <c r="P51" s="92"/>
      <c r="Q51" s="92"/>
    </row>
    <row r="52" spans="1:18" ht="18" customHeight="1">
      <c r="A52" s="75" t="s">
        <v>25</v>
      </c>
      <c r="B52" s="151" t="s">
        <v>75</v>
      </c>
      <c r="C52" s="152"/>
      <c r="D52" s="152"/>
      <c r="E52" s="152"/>
      <c r="F52" s="152"/>
      <c r="G52" s="152"/>
      <c r="H52" s="152"/>
      <c r="I52" s="153"/>
      <c r="J52" s="5">
        <v>10</v>
      </c>
      <c r="K52" s="20">
        <v>12</v>
      </c>
      <c r="L52" s="20">
        <v>12</v>
      </c>
      <c r="M52" s="20">
        <v>12</v>
      </c>
      <c r="N52" s="20">
        <v>12</v>
      </c>
      <c r="O52" s="20">
        <v>12</v>
      </c>
      <c r="P52" s="20">
        <v>12</v>
      </c>
      <c r="Q52" s="20">
        <v>12</v>
      </c>
    </row>
    <row r="53" spans="1:18" ht="36" customHeight="1">
      <c r="A53" s="75" t="s">
        <v>26</v>
      </c>
      <c r="B53" s="151" t="s">
        <v>205</v>
      </c>
      <c r="C53" s="152"/>
      <c r="D53" s="152"/>
      <c r="E53" s="152"/>
      <c r="F53" s="152"/>
      <c r="G53" s="152"/>
      <c r="H53" s="152"/>
      <c r="I53" s="153"/>
      <c r="J53" s="19">
        <f>J43*J52/100</f>
        <v>1045.0999999999999</v>
      </c>
      <c r="K53" s="19">
        <f>K43*K52/100</f>
        <v>518.52</v>
      </c>
      <c r="L53" s="19">
        <f>L43*L52/100</f>
        <v>318.83999999999997</v>
      </c>
      <c r="M53" s="19">
        <f>M43*M52/100</f>
        <v>224.52</v>
      </c>
      <c r="N53" s="19">
        <f>N43*N52/100</f>
        <v>192.24</v>
      </c>
      <c r="O53" s="92"/>
      <c r="P53" s="92"/>
      <c r="Q53" s="92"/>
    </row>
    <row r="54" spans="1:18" ht="33" customHeight="1">
      <c r="A54" s="223" t="s">
        <v>195</v>
      </c>
      <c r="B54" s="224"/>
      <c r="C54" s="224"/>
      <c r="D54" s="224"/>
      <c r="E54" s="224"/>
      <c r="F54" s="224"/>
      <c r="G54" s="224"/>
      <c r="H54" s="224"/>
      <c r="I54" s="224"/>
      <c r="J54" s="224"/>
      <c r="K54" s="224"/>
      <c r="L54" s="224"/>
      <c r="M54" s="224"/>
      <c r="N54" s="224"/>
      <c r="O54" s="224"/>
      <c r="P54" s="224"/>
      <c r="Q54" s="224"/>
      <c r="R54" s="74"/>
    </row>
    <row r="55" spans="1:18" ht="15" customHeight="1">
      <c r="A55" s="93"/>
      <c r="B55" s="94"/>
      <c r="C55" s="94"/>
      <c r="D55" s="94"/>
      <c r="E55" s="94"/>
      <c r="F55" s="94"/>
      <c r="G55" s="94"/>
      <c r="H55" s="94"/>
      <c r="I55" s="94"/>
      <c r="J55" s="94"/>
      <c r="K55" s="94"/>
      <c r="L55" s="94"/>
      <c r="M55" s="94"/>
      <c r="N55" s="94"/>
      <c r="O55" s="94"/>
      <c r="P55" s="94"/>
      <c r="Q55" s="94"/>
      <c r="R55" s="74"/>
    </row>
    <row r="56" spans="1:18" ht="230.4" customHeight="1">
      <c r="A56" s="148" t="s">
        <v>101</v>
      </c>
      <c r="B56" s="148"/>
      <c r="C56" s="148"/>
      <c r="D56" s="149" t="s">
        <v>102</v>
      </c>
      <c r="E56" s="150"/>
      <c r="F56" s="150"/>
      <c r="G56" s="150"/>
      <c r="H56" s="150"/>
      <c r="I56" s="150"/>
      <c r="J56" s="150"/>
      <c r="K56" s="150"/>
      <c r="L56" s="150"/>
      <c r="M56" s="150"/>
      <c r="N56" s="150"/>
      <c r="O56" s="150"/>
      <c r="P56" s="150"/>
      <c r="Q56" s="150"/>
    </row>
    <row r="57" spans="1:18" ht="230.4" customHeight="1"/>
    <row r="58" spans="1:18" ht="230.4" customHeight="1"/>
    <row r="59" spans="1:18" ht="230.4" customHeight="1"/>
    <row r="60" spans="1:18" ht="230.4" customHeight="1"/>
    <row r="61" spans="1:18" ht="18" customHeight="1"/>
    <row r="62" spans="1:18" ht="18" customHeight="1"/>
    <row r="63" spans="1:18" ht="18" customHeight="1"/>
    <row r="64" spans="1:18" ht="18" customHeight="1"/>
    <row r="65" ht="18" customHeight="1"/>
    <row r="66" ht="18" customHeight="1"/>
    <row r="67" ht="18" customHeight="1"/>
    <row r="68" ht="18" customHeight="1"/>
    <row r="69" ht="18" customHeight="1"/>
  </sheetData>
  <mergeCells count="54">
    <mergeCell ref="A39:C39"/>
    <mergeCell ref="D39:N39"/>
    <mergeCell ref="O39:Q39"/>
    <mergeCell ref="A23:C23"/>
    <mergeCell ref="A24:C24"/>
    <mergeCell ref="D24:N24"/>
    <mergeCell ref="O24:Q24"/>
    <mergeCell ref="D23:N23"/>
    <mergeCell ref="O23:Q23"/>
    <mergeCell ref="B30:H31"/>
    <mergeCell ref="B32:H33"/>
    <mergeCell ref="B34:H35"/>
    <mergeCell ref="B36:I36"/>
    <mergeCell ref="B37:I37"/>
    <mergeCell ref="A25:A26"/>
    <mergeCell ref="B25:I26"/>
    <mergeCell ref="B53:I53"/>
    <mergeCell ref="A56:C56"/>
    <mergeCell ref="D56:Q56"/>
    <mergeCell ref="A54:Q54"/>
    <mergeCell ref="B43:I43"/>
    <mergeCell ref="B44:H45"/>
    <mergeCell ref="B46:H47"/>
    <mergeCell ref="B48:H49"/>
    <mergeCell ref="B50:H51"/>
    <mergeCell ref="B52:I52"/>
    <mergeCell ref="A41:A42"/>
    <mergeCell ref="B41:I42"/>
    <mergeCell ref="J41:Q41"/>
    <mergeCell ref="A40:C40"/>
    <mergeCell ref="D40:N40"/>
    <mergeCell ref="O40:Q40"/>
    <mergeCell ref="J25:Q25"/>
    <mergeCell ref="B27:I27"/>
    <mergeCell ref="B28:H29"/>
    <mergeCell ref="B13:H14"/>
    <mergeCell ref="B15:H16"/>
    <mergeCell ref="B17:H18"/>
    <mergeCell ref="B19:I19"/>
    <mergeCell ref="B20:I20"/>
    <mergeCell ref="A22:Q22"/>
    <mergeCell ref="B11:H12"/>
    <mergeCell ref="A2:Q2"/>
    <mergeCell ref="A3:O3"/>
    <mergeCell ref="A5:C5"/>
    <mergeCell ref="A6:C6"/>
    <mergeCell ref="D6:N6"/>
    <mergeCell ref="O6:Q6"/>
    <mergeCell ref="D5:Q5"/>
    <mergeCell ref="A7:Q7"/>
    <mergeCell ref="A8:A9"/>
    <mergeCell ref="B8:I9"/>
    <mergeCell ref="J8:Q8"/>
    <mergeCell ref="B10:I10"/>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00B0F0"/>
  </sheetPr>
  <dimension ref="A2:R70"/>
  <sheetViews>
    <sheetView topLeftCell="A73" workbookViewId="0">
      <selection activeCell="B44" sqref="B44:I44"/>
    </sheetView>
  </sheetViews>
  <sheetFormatPr defaultRowHeight="13.8"/>
  <cols>
    <col min="1" max="1" width="5.33203125" style="1" customWidth="1"/>
    <col min="2" max="7" width="8.88671875" style="1"/>
    <col min="8" max="8" width="3.5546875" style="1" customWidth="1"/>
    <col min="9" max="9" width="7" style="1" customWidth="1"/>
    <col min="10" max="10" width="9.88671875" style="2" customWidth="1"/>
    <col min="11" max="14" width="8.88671875" style="2"/>
    <col min="15" max="16384" width="8.88671875" style="1"/>
  </cols>
  <sheetData>
    <row r="2" spans="1:17" ht="14.4">
      <c r="A2" s="154" t="s">
        <v>197</v>
      </c>
      <c r="B2" s="155"/>
      <c r="C2" s="155"/>
      <c r="D2" s="155"/>
      <c r="E2" s="155"/>
      <c r="F2" s="155"/>
      <c r="G2" s="155"/>
      <c r="H2" s="155"/>
      <c r="I2" s="155"/>
      <c r="J2" s="155"/>
      <c r="K2" s="155"/>
      <c r="L2" s="155"/>
      <c r="M2" s="155"/>
      <c r="N2" s="155"/>
      <c r="O2" s="155"/>
      <c r="P2" s="155"/>
      <c r="Q2" s="155"/>
    </row>
    <row r="3" spans="1:17">
      <c r="A3" s="267" t="s">
        <v>258</v>
      </c>
      <c r="B3" s="196"/>
      <c r="C3" s="196"/>
      <c r="D3" s="196"/>
      <c r="E3" s="196"/>
      <c r="F3" s="196"/>
      <c r="G3" s="196"/>
      <c r="H3" s="196"/>
      <c r="I3" s="196"/>
      <c r="J3" s="196"/>
      <c r="K3" s="196"/>
      <c r="L3" s="196"/>
      <c r="M3" s="196"/>
      <c r="N3" s="196"/>
      <c r="O3" s="197"/>
      <c r="P3" s="31">
        <v>2015</v>
      </c>
      <c r="Q3" s="32" t="s">
        <v>83</v>
      </c>
    </row>
    <row r="5" spans="1:17" ht="14.4">
      <c r="A5" s="198" t="s">
        <v>198</v>
      </c>
      <c r="B5" s="198"/>
      <c r="C5" s="198"/>
      <c r="D5" s="214" t="s">
        <v>199</v>
      </c>
      <c r="E5" s="215"/>
      <c r="F5" s="215"/>
      <c r="G5" s="215"/>
      <c r="H5" s="215"/>
      <c r="I5" s="215"/>
      <c r="J5" s="215"/>
      <c r="K5" s="215"/>
      <c r="L5" s="215"/>
      <c r="M5" s="215"/>
      <c r="N5" s="215"/>
      <c r="O5" s="216"/>
      <c r="P5" s="216"/>
      <c r="Q5" s="217"/>
    </row>
    <row r="6" spans="1:17" s="33" customFormat="1">
      <c r="A6" s="191"/>
      <c r="B6" s="191"/>
      <c r="C6" s="191"/>
      <c r="D6" s="212" t="s">
        <v>42</v>
      </c>
      <c r="E6" s="213"/>
      <c r="F6" s="213"/>
      <c r="G6" s="213"/>
      <c r="H6" s="213"/>
      <c r="I6" s="213"/>
      <c r="J6" s="213"/>
      <c r="K6" s="213"/>
      <c r="L6" s="213"/>
      <c r="M6" s="213"/>
      <c r="N6" s="213"/>
      <c r="O6" s="194"/>
      <c r="P6" s="194"/>
      <c r="Q6" s="194"/>
    </row>
    <row r="7" spans="1:17" ht="37.799999999999997" customHeight="1">
      <c r="A7" s="154" t="s">
        <v>200</v>
      </c>
      <c r="B7" s="195"/>
      <c r="C7" s="195"/>
      <c r="D7" s="195"/>
      <c r="E7" s="195"/>
      <c r="F7" s="195"/>
      <c r="G7" s="195"/>
      <c r="H7" s="195"/>
      <c r="I7" s="195"/>
      <c r="J7" s="195"/>
      <c r="K7" s="195"/>
      <c r="L7" s="195"/>
      <c r="M7" s="195"/>
      <c r="N7" s="195"/>
      <c r="O7" s="195"/>
      <c r="P7" s="195"/>
      <c r="Q7" s="195"/>
    </row>
    <row r="8" spans="1:17" ht="15.6">
      <c r="A8" s="167" t="s">
        <v>30</v>
      </c>
      <c r="B8" s="202" t="s">
        <v>4</v>
      </c>
      <c r="C8" s="203"/>
      <c r="D8" s="203"/>
      <c r="E8" s="203"/>
      <c r="F8" s="203"/>
      <c r="G8" s="203"/>
      <c r="H8" s="203"/>
      <c r="I8" s="204"/>
      <c r="J8" s="208" t="s">
        <v>86</v>
      </c>
      <c r="K8" s="209"/>
      <c r="L8" s="209"/>
      <c r="M8" s="209"/>
      <c r="N8" s="209"/>
      <c r="O8" s="210"/>
      <c r="P8" s="210"/>
      <c r="Q8" s="211"/>
    </row>
    <row r="9" spans="1:17" ht="15.6">
      <c r="A9" s="176"/>
      <c r="B9" s="205"/>
      <c r="C9" s="206"/>
      <c r="D9" s="206"/>
      <c r="E9" s="206"/>
      <c r="F9" s="206"/>
      <c r="G9" s="206"/>
      <c r="H9" s="206"/>
      <c r="I9" s="207"/>
      <c r="J9" s="71" t="s">
        <v>5</v>
      </c>
      <c r="K9" s="56" t="s">
        <v>3</v>
      </c>
      <c r="L9" s="56" t="s">
        <v>0</v>
      </c>
      <c r="M9" s="56" t="s">
        <v>1</v>
      </c>
      <c r="N9" s="56" t="s">
        <v>2</v>
      </c>
      <c r="O9" s="90" t="s">
        <v>60</v>
      </c>
      <c r="P9" s="90" t="s">
        <v>60</v>
      </c>
      <c r="Q9" s="90" t="s">
        <v>60</v>
      </c>
    </row>
    <row r="10" spans="1:17" ht="51.6" customHeight="1">
      <c r="A10" s="75" t="s">
        <v>15</v>
      </c>
      <c r="B10" s="151" t="s">
        <v>261</v>
      </c>
      <c r="C10" s="152"/>
      <c r="D10" s="152"/>
      <c r="E10" s="152"/>
      <c r="F10" s="152"/>
      <c r="G10" s="152"/>
      <c r="H10" s="152"/>
      <c r="I10" s="153"/>
      <c r="J10" s="11">
        <f>K10+L10+M10+N10+O10+P10+Q10</f>
        <v>30702</v>
      </c>
      <c r="K10" s="36">
        <f t="shared" ref="K10:Q11" si="0">K28+K44</f>
        <v>13042</v>
      </c>
      <c r="L10" s="36">
        <f t="shared" si="0"/>
        <v>7314</v>
      </c>
      <c r="M10" s="36">
        <f t="shared" si="0"/>
        <v>5542</v>
      </c>
      <c r="N10" s="36">
        <f t="shared" si="0"/>
        <v>4804</v>
      </c>
      <c r="O10" s="36">
        <f t="shared" si="0"/>
        <v>0</v>
      </c>
      <c r="P10" s="36">
        <f t="shared" si="0"/>
        <v>0</v>
      </c>
      <c r="Q10" s="36">
        <f t="shared" si="0"/>
        <v>0</v>
      </c>
    </row>
    <row r="11" spans="1:17" ht="18">
      <c r="A11" s="75" t="s">
        <v>17</v>
      </c>
      <c r="B11" s="164" t="s">
        <v>250</v>
      </c>
      <c r="C11" s="164"/>
      <c r="D11" s="164"/>
      <c r="E11" s="164"/>
      <c r="F11" s="164"/>
      <c r="G11" s="164"/>
      <c r="H11" s="164"/>
      <c r="I11" s="71" t="s">
        <v>183</v>
      </c>
      <c r="J11" s="11">
        <f>K11+L11+M11+N11+O11+P11+Q11</f>
        <v>23277</v>
      </c>
      <c r="K11" s="36">
        <f t="shared" si="0"/>
        <v>12686</v>
      </c>
      <c r="L11" s="36">
        <f t="shared" si="0"/>
        <v>6120</v>
      </c>
      <c r="M11" s="36">
        <f t="shared" si="0"/>
        <v>3042</v>
      </c>
      <c r="N11" s="36">
        <f t="shared" si="0"/>
        <v>1429</v>
      </c>
      <c r="O11" s="36">
        <f t="shared" si="0"/>
        <v>0</v>
      </c>
      <c r="P11" s="36">
        <f t="shared" si="0"/>
        <v>0</v>
      </c>
      <c r="Q11" s="36">
        <f t="shared" si="0"/>
        <v>0</v>
      </c>
    </row>
    <row r="12" spans="1:17" ht="15.6">
      <c r="A12" s="75" t="s">
        <v>18</v>
      </c>
      <c r="B12" s="165"/>
      <c r="C12" s="165"/>
      <c r="D12" s="165"/>
      <c r="E12" s="165"/>
      <c r="F12" s="165"/>
      <c r="G12" s="165"/>
      <c r="H12" s="165"/>
      <c r="I12" s="87" t="s">
        <v>6</v>
      </c>
      <c r="J12" s="30">
        <f>IF(J10=0,0,(J11/J10*100))</f>
        <v>75.815907758452212</v>
      </c>
      <c r="K12" s="30">
        <f t="shared" ref="K12:Q12" si="1">IF(K10=0,0,(K11/K10*100))</f>
        <v>97.270357307161476</v>
      </c>
      <c r="L12" s="30">
        <f t="shared" si="1"/>
        <v>83.675143560295325</v>
      </c>
      <c r="M12" s="30">
        <f t="shared" si="1"/>
        <v>54.889931432695782</v>
      </c>
      <c r="N12" s="30">
        <f t="shared" si="1"/>
        <v>29.746044962531226</v>
      </c>
      <c r="O12" s="30">
        <f t="shared" si="1"/>
        <v>0</v>
      </c>
      <c r="P12" s="30">
        <f t="shared" si="1"/>
        <v>0</v>
      </c>
      <c r="Q12" s="30">
        <f t="shared" si="1"/>
        <v>0</v>
      </c>
    </row>
    <row r="13" spans="1:17" ht="18">
      <c r="A13" s="75" t="s">
        <v>19</v>
      </c>
      <c r="B13" s="164" t="s">
        <v>248</v>
      </c>
      <c r="C13" s="164"/>
      <c r="D13" s="164"/>
      <c r="E13" s="164"/>
      <c r="F13" s="164"/>
      <c r="G13" s="164"/>
      <c r="H13" s="164"/>
      <c r="I13" s="71" t="s">
        <v>183</v>
      </c>
      <c r="J13" s="11">
        <f>K13+L13+M13+N13+O13+P13+Q13</f>
        <v>4714</v>
      </c>
      <c r="K13" s="36">
        <f t="shared" ref="K13:Q13" si="2">K31+K47</f>
        <v>1047</v>
      </c>
      <c r="L13" s="36">
        <f t="shared" si="2"/>
        <v>641</v>
      </c>
      <c r="M13" s="36">
        <f t="shared" si="2"/>
        <v>2123</v>
      </c>
      <c r="N13" s="36">
        <f t="shared" si="2"/>
        <v>903</v>
      </c>
      <c r="O13" s="36">
        <f t="shared" si="2"/>
        <v>0</v>
      </c>
      <c r="P13" s="36">
        <f t="shared" si="2"/>
        <v>0</v>
      </c>
      <c r="Q13" s="36">
        <f t="shared" si="2"/>
        <v>0</v>
      </c>
    </row>
    <row r="14" spans="1:17" ht="15.6">
      <c r="A14" s="75" t="s">
        <v>20</v>
      </c>
      <c r="B14" s="165"/>
      <c r="C14" s="165"/>
      <c r="D14" s="165"/>
      <c r="E14" s="165"/>
      <c r="F14" s="165"/>
      <c r="G14" s="165"/>
      <c r="H14" s="165"/>
      <c r="I14" s="87" t="s">
        <v>6</v>
      </c>
      <c r="J14" s="30">
        <f>IF(J10=0,0,(J13/J10*100))</f>
        <v>15.354048596182659</v>
      </c>
      <c r="K14" s="30">
        <f t="shared" ref="K14:Q14" si="3">IF(K10=0,0,(K13/K10*100))</f>
        <v>8.0279098297807092</v>
      </c>
      <c r="L14" s="30">
        <f t="shared" si="3"/>
        <v>8.7640142193054409</v>
      </c>
      <c r="M14" s="30">
        <f t="shared" si="3"/>
        <v>38.307470227354742</v>
      </c>
      <c r="N14" s="30">
        <f t="shared" si="3"/>
        <v>18.796835970024979</v>
      </c>
      <c r="O14" s="30">
        <f t="shared" si="3"/>
        <v>0</v>
      </c>
      <c r="P14" s="30">
        <f t="shared" si="3"/>
        <v>0</v>
      </c>
      <c r="Q14" s="30">
        <f t="shared" si="3"/>
        <v>0</v>
      </c>
    </row>
    <row r="15" spans="1:17" ht="18">
      <c r="A15" s="75" t="s">
        <v>21</v>
      </c>
      <c r="B15" s="164" t="s">
        <v>247</v>
      </c>
      <c r="C15" s="164"/>
      <c r="D15" s="164"/>
      <c r="E15" s="164"/>
      <c r="F15" s="164"/>
      <c r="G15" s="164"/>
      <c r="H15" s="164"/>
      <c r="I15" s="71" t="s">
        <v>183</v>
      </c>
      <c r="J15" s="11">
        <f>K15+L15+M15+N15+O15+P15+Q15</f>
        <v>2230</v>
      </c>
      <c r="K15" s="36">
        <f t="shared" ref="K15:Q15" si="4">K33+K49</f>
        <v>0</v>
      </c>
      <c r="L15" s="36">
        <f t="shared" si="4"/>
        <v>0</v>
      </c>
      <c r="M15" s="36">
        <f t="shared" si="4"/>
        <v>78</v>
      </c>
      <c r="N15" s="36">
        <f t="shared" si="4"/>
        <v>2152</v>
      </c>
      <c r="O15" s="36">
        <f t="shared" si="4"/>
        <v>0</v>
      </c>
      <c r="P15" s="36">
        <f t="shared" si="4"/>
        <v>0</v>
      </c>
      <c r="Q15" s="36">
        <f t="shared" si="4"/>
        <v>0</v>
      </c>
    </row>
    <row r="16" spans="1:17" ht="15.6">
      <c r="A16" s="75" t="s">
        <v>22</v>
      </c>
      <c r="B16" s="165"/>
      <c r="C16" s="165"/>
      <c r="D16" s="165"/>
      <c r="E16" s="165"/>
      <c r="F16" s="165"/>
      <c r="G16" s="165"/>
      <c r="H16" s="165"/>
      <c r="I16" s="88" t="s">
        <v>6</v>
      </c>
      <c r="J16" s="30">
        <f>IF(J10=0,0,(J15/J10*100))</f>
        <v>7.263370464464856</v>
      </c>
      <c r="K16" s="30">
        <f t="shared" ref="K16:Q16" si="5">IF(K10=0,0,(K15/K10*100))</f>
        <v>0</v>
      </c>
      <c r="L16" s="30">
        <f t="shared" si="5"/>
        <v>0</v>
      </c>
      <c r="M16" s="30">
        <f t="shared" si="5"/>
        <v>1.4074341392998917</v>
      </c>
      <c r="N16" s="30">
        <f t="shared" si="5"/>
        <v>44.796003330557873</v>
      </c>
      <c r="O16" s="30">
        <f t="shared" si="5"/>
        <v>0</v>
      </c>
      <c r="P16" s="30">
        <f t="shared" si="5"/>
        <v>0</v>
      </c>
      <c r="Q16" s="30">
        <f t="shared" si="5"/>
        <v>0</v>
      </c>
    </row>
    <row r="17" spans="1:18" ht="18">
      <c r="A17" s="75" t="s">
        <v>23</v>
      </c>
      <c r="B17" s="164" t="s">
        <v>249</v>
      </c>
      <c r="C17" s="164"/>
      <c r="D17" s="164"/>
      <c r="E17" s="164"/>
      <c r="F17" s="164"/>
      <c r="G17" s="164"/>
      <c r="H17" s="164"/>
      <c r="I17" s="71" t="s">
        <v>183</v>
      </c>
      <c r="J17" s="11">
        <f>K17+L17+M17+N17+O17+P17+Q17</f>
        <v>-481</v>
      </c>
      <c r="K17" s="11">
        <f>K11+K13+K15-K10</f>
        <v>691</v>
      </c>
      <c r="L17" s="11">
        <f t="shared" ref="L17:Q17" si="6">L11+L13+L15-L10</f>
        <v>-553</v>
      </c>
      <c r="M17" s="11">
        <f t="shared" si="6"/>
        <v>-299</v>
      </c>
      <c r="N17" s="11">
        <f t="shared" si="6"/>
        <v>-320</v>
      </c>
      <c r="O17" s="11">
        <f t="shared" si="6"/>
        <v>0</v>
      </c>
      <c r="P17" s="11">
        <f t="shared" si="6"/>
        <v>0</v>
      </c>
      <c r="Q17" s="11">
        <f t="shared" si="6"/>
        <v>0</v>
      </c>
    </row>
    <row r="18" spans="1:18" ht="16.8">
      <c r="A18" s="75" t="s">
        <v>24</v>
      </c>
      <c r="B18" s="165"/>
      <c r="C18" s="165"/>
      <c r="D18" s="165"/>
      <c r="E18" s="165"/>
      <c r="F18" s="165"/>
      <c r="G18" s="165"/>
      <c r="H18" s="165"/>
      <c r="I18" s="89" t="s">
        <v>6</v>
      </c>
      <c r="J18" s="13">
        <f>J17/J10*100</f>
        <v>-1.566673180900267</v>
      </c>
      <c r="K18" s="13">
        <f>K17/K10*100</f>
        <v>5.2982671369421874</v>
      </c>
      <c r="L18" s="13">
        <f>L17/L10*100</f>
        <v>-7.5608422203992349</v>
      </c>
      <c r="M18" s="13">
        <f>M17/M10*100</f>
        <v>-5.3951642006495844</v>
      </c>
      <c r="N18" s="13">
        <f>N17/N10*100</f>
        <v>-6.661115736885928</v>
      </c>
      <c r="O18" s="29"/>
      <c r="P18" s="29"/>
      <c r="Q18" s="29"/>
    </row>
    <row r="19" spans="1:18" ht="16.8">
      <c r="A19" s="75" t="s">
        <v>25</v>
      </c>
      <c r="B19" s="151" t="s">
        <v>204</v>
      </c>
      <c r="C19" s="152"/>
      <c r="D19" s="152"/>
      <c r="E19" s="152"/>
      <c r="F19" s="152"/>
      <c r="G19" s="152"/>
      <c r="H19" s="152"/>
      <c r="I19" s="153"/>
      <c r="J19" s="14">
        <v>10</v>
      </c>
      <c r="K19" s="12">
        <v>12</v>
      </c>
      <c r="L19" s="12">
        <v>12</v>
      </c>
      <c r="M19" s="12">
        <v>12</v>
      </c>
      <c r="N19" s="12">
        <v>12</v>
      </c>
      <c r="O19" s="12">
        <v>12</v>
      </c>
      <c r="P19" s="12">
        <v>12</v>
      </c>
      <c r="Q19" s="12">
        <v>12</v>
      </c>
    </row>
    <row r="20" spans="1:18" ht="31.2" customHeight="1">
      <c r="A20" s="75" t="s">
        <v>26</v>
      </c>
      <c r="B20" s="151" t="s">
        <v>205</v>
      </c>
      <c r="C20" s="152"/>
      <c r="D20" s="152"/>
      <c r="E20" s="152"/>
      <c r="F20" s="152"/>
      <c r="G20" s="152"/>
      <c r="H20" s="152"/>
      <c r="I20" s="153"/>
      <c r="J20" s="15">
        <f>J10*J19/100</f>
        <v>3070.2</v>
      </c>
      <c r="K20" s="15">
        <f t="shared" ref="K20:Q20" si="7">K10*K19/100</f>
        <v>1565.04</v>
      </c>
      <c r="L20" s="15">
        <f t="shared" si="7"/>
        <v>877.68</v>
      </c>
      <c r="M20" s="15">
        <f t="shared" si="7"/>
        <v>665.04</v>
      </c>
      <c r="N20" s="15">
        <f t="shared" si="7"/>
        <v>576.48</v>
      </c>
      <c r="O20" s="15">
        <f t="shared" si="7"/>
        <v>0</v>
      </c>
      <c r="P20" s="15">
        <f t="shared" si="7"/>
        <v>0</v>
      </c>
      <c r="Q20" s="15">
        <f t="shared" si="7"/>
        <v>0</v>
      </c>
    </row>
    <row r="22" spans="1:18" ht="16.8" customHeight="1">
      <c r="A22" s="154" t="s">
        <v>206</v>
      </c>
      <c r="B22" s="154"/>
      <c r="C22" s="154"/>
      <c r="D22" s="154"/>
      <c r="E22" s="154"/>
      <c r="F22" s="154"/>
      <c r="G22" s="154"/>
      <c r="H22" s="154"/>
      <c r="I22" s="154"/>
      <c r="J22" s="154"/>
      <c r="K22" s="154"/>
      <c r="L22" s="154"/>
      <c r="M22" s="154"/>
      <c r="N22" s="154"/>
      <c r="O22" s="154"/>
      <c r="P22" s="154"/>
      <c r="Q22" s="154"/>
      <c r="R22" s="74"/>
    </row>
    <row r="23" spans="1:18" ht="15.6" customHeight="1">
      <c r="A23" s="70"/>
      <c r="B23" s="70"/>
      <c r="C23" s="70"/>
      <c r="D23" s="70"/>
      <c r="E23" s="70"/>
      <c r="F23" s="70"/>
      <c r="G23" s="70"/>
      <c r="H23" s="70"/>
      <c r="I23" s="70"/>
      <c r="J23" s="70"/>
      <c r="K23" s="70"/>
      <c r="L23" s="70"/>
      <c r="M23" s="70"/>
      <c r="N23" s="70"/>
      <c r="O23" s="70"/>
      <c r="P23" s="70"/>
      <c r="Q23" s="70"/>
      <c r="R23" s="74"/>
    </row>
    <row r="24" spans="1:18" ht="14.4" customHeight="1">
      <c r="A24" s="225" t="s">
        <v>189</v>
      </c>
      <c r="B24" s="225"/>
      <c r="C24" s="225"/>
      <c r="D24" s="214" t="s">
        <v>201</v>
      </c>
      <c r="E24" s="229"/>
      <c r="F24" s="229"/>
      <c r="G24" s="229"/>
      <c r="H24" s="229"/>
      <c r="I24" s="229"/>
      <c r="J24" s="229"/>
      <c r="K24" s="229"/>
      <c r="L24" s="229"/>
      <c r="M24" s="229"/>
      <c r="N24" s="229"/>
      <c r="O24" s="216"/>
      <c r="P24" s="216"/>
      <c r="Q24" s="217"/>
    </row>
    <row r="25" spans="1:18" s="33" customFormat="1" ht="13.8" customHeight="1">
      <c r="A25" s="226"/>
      <c r="B25" s="226"/>
      <c r="C25" s="226"/>
      <c r="D25" s="227" t="s">
        <v>42</v>
      </c>
      <c r="E25" s="227"/>
      <c r="F25" s="227"/>
      <c r="G25" s="227"/>
      <c r="H25" s="227"/>
      <c r="I25" s="227"/>
      <c r="J25" s="227"/>
      <c r="K25" s="227"/>
      <c r="L25" s="227"/>
      <c r="M25" s="227"/>
      <c r="N25" s="227"/>
      <c r="O25" s="228"/>
      <c r="P25" s="228"/>
      <c r="Q25" s="228"/>
    </row>
    <row r="26" spans="1:18" ht="15.6">
      <c r="A26" s="167" t="s">
        <v>30</v>
      </c>
      <c r="B26" s="202" t="s">
        <v>4</v>
      </c>
      <c r="C26" s="203"/>
      <c r="D26" s="203"/>
      <c r="E26" s="203"/>
      <c r="F26" s="203"/>
      <c r="G26" s="203"/>
      <c r="H26" s="203"/>
      <c r="I26" s="204"/>
      <c r="J26" s="208" t="s">
        <v>86</v>
      </c>
      <c r="K26" s="209"/>
      <c r="L26" s="209"/>
      <c r="M26" s="209"/>
      <c r="N26" s="209"/>
      <c r="O26" s="210"/>
      <c r="P26" s="210"/>
      <c r="Q26" s="211"/>
    </row>
    <row r="27" spans="1:18" ht="15.6">
      <c r="A27" s="176"/>
      <c r="B27" s="205"/>
      <c r="C27" s="206"/>
      <c r="D27" s="206"/>
      <c r="E27" s="206"/>
      <c r="F27" s="206"/>
      <c r="G27" s="206"/>
      <c r="H27" s="206"/>
      <c r="I27" s="207"/>
      <c r="J27" s="71" t="s">
        <v>5</v>
      </c>
      <c r="K27" s="56" t="s">
        <v>3</v>
      </c>
      <c r="L27" s="56" t="s">
        <v>0</v>
      </c>
      <c r="M27" s="56" t="s">
        <v>1</v>
      </c>
      <c r="N27" s="56" t="s">
        <v>2</v>
      </c>
      <c r="O27" s="90" t="s">
        <v>60</v>
      </c>
      <c r="P27" s="90" t="s">
        <v>60</v>
      </c>
      <c r="Q27" s="90" t="s">
        <v>60</v>
      </c>
    </row>
    <row r="28" spans="1:18" ht="54.6" customHeight="1">
      <c r="A28" s="75" t="s">
        <v>15</v>
      </c>
      <c r="B28" s="151" t="s">
        <v>261</v>
      </c>
      <c r="C28" s="152"/>
      <c r="D28" s="152"/>
      <c r="E28" s="152"/>
      <c r="F28" s="152"/>
      <c r="G28" s="152"/>
      <c r="H28" s="152"/>
      <c r="I28" s="153"/>
      <c r="J28" s="16">
        <f>K28+L28+M28+N28+O28+P28+Q28</f>
        <v>20251</v>
      </c>
      <c r="K28" s="20">
        <v>8721</v>
      </c>
      <c r="L28" s="20">
        <v>4657</v>
      </c>
      <c r="M28" s="20">
        <v>3671</v>
      </c>
      <c r="N28" s="20">
        <v>3202</v>
      </c>
      <c r="O28" s="90"/>
      <c r="P28" s="90"/>
      <c r="Q28" s="90"/>
    </row>
    <row r="29" spans="1:18" ht="18">
      <c r="A29" s="75" t="s">
        <v>17</v>
      </c>
      <c r="B29" s="164" t="s">
        <v>182</v>
      </c>
      <c r="C29" s="164"/>
      <c r="D29" s="164"/>
      <c r="E29" s="164"/>
      <c r="F29" s="164"/>
      <c r="G29" s="164"/>
      <c r="H29" s="164"/>
      <c r="I29" s="71" t="s">
        <v>183</v>
      </c>
      <c r="J29" s="16">
        <f>K29+L29+M29+N29+O29+P29+Q29</f>
        <v>14891</v>
      </c>
      <c r="K29" s="20">
        <v>8443</v>
      </c>
      <c r="L29" s="20">
        <v>3910</v>
      </c>
      <c r="M29" s="20">
        <v>1971</v>
      </c>
      <c r="N29" s="20">
        <v>567</v>
      </c>
      <c r="O29" s="90"/>
      <c r="P29" s="90"/>
      <c r="Q29" s="90"/>
    </row>
    <row r="30" spans="1:18" ht="15.6">
      <c r="A30" s="75" t="s">
        <v>18</v>
      </c>
      <c r="B30" s="165"/>
      <c r="C30" s="165"/>
      <c r="D30" s="165"/>
      <c r="E30" s="165"/>
      <c r="F30" s="165"/>
      <c r="G30" s="165"/>
      <c r="H30" s="165"/>
      <c r="I30" s="87" t="s">
        <v>6</v>
      </c>
      <c r="J30" s="30">
        <f t="shared" ref="J30:Q30" si="8">IF(J28=0,0,(J29/J28*100))</f>
        <v>73.532171250802421</v>
      </c>
      <c r="K30" s="30">
        <f t="shared" si="8"/>
        <v>96.812292168329321</v>
      </c>
      <c r="L30" s="30">
        <f t="shared" si="8"/>
        <v>83.959630663517288</v>
      </c>
      <c r="M30" s="30">
        <f t="shared" si="8"/>
        <v>53.691092345409977</v>
      </c>
      <c r="N30" s="30">
        <f t="shared" si="8"/>
        <v>17.707682698313555</v>
      </c>
      <c r="O30" s="30">
        <f t="shared" si="8"/>
        <v>0</v>
      </c>
      <c r="P30" s="30">
        <f t="shared" si="8"/>
        <v>0</v>
      </c>
      <c r="Q30" s="30">
        <f t="shared" si="8"/>
        <v>0</v>
      </c>
    </row>
    <row r="31" spans="1:18" ht="18">
      <c r="A31" s="75" t="s">
        <v>19</v>
      </c>
      <c r="B31" s="164" t="s">
        <v>184</v>
      </c>
      <c r="C31" s="164"/>
      <c r="D31" s="164"/>
      <c r="E31" s="164"/>
      <c r="F31" s="164"/>
      <c r="G31" s="164"/>
      <c r="H31" s="164"/>
      <c r="I31" s="71" t="s">
        <v>183</v>
      </c>
      <c r="J31" s="16">
        <f>K31+L31+M31+N31+O31+P31+Q31</f>
        <v>3070</v>
      </c>
      <c r="K31" s="20">
        <v>700</v>
      </c>
      <c r="L31" s="20">
        <v>420</v>
      </c>
      <c r="M31" s="20">
        <v>1500</v>
      </c>
      <c r="N31" s="20">
        <v>450</v>
      </c>
      <c r="O31" s="90"/>
      <c r="P31" s="90"/>
      <c r="Q31" s="90"/>
    </row>
    <row r="32" spans="1:18" ht="15.6">
      <c r="A32" s="75" t="s">
        <v>20</v>
      </c>
      <c r="B32" s="165"/>
      <c r="C32" s="165"/>
      <c r="D32" s="165"/>
      <c r="E32" s="165"/>
      <c r="F32" s="165"/>
      <c r="G32" s="165"/>
      <c r="H32" s="165"/>
      <c r="I32" s="87" t="s">
        <v>6</v>
      </c>
      <c r="J32" s="30">
        <f t="shared" ref="J32:Q32" si="9">IF(J28=0,0,(J31/J28*100))</f>
        <v>15.159745197768013</v>
      </c>
      <c r="K32" s="30">
        <f t="shared" si="9"/>
        <v>8.0266024538470351</v>
      </c>
      <c r="L32" s="30">
        <f t="shared" si="9"/>
        <v>9.0186815546489161</v>
      </c>
      <c r="M32" s="30">
        <f t="shared" si="9"/>
        <v>40.860800871697087</v>
      </c>
      <c r="N32" s="30">
        <f t="shared" si="9"/>
        <v>14.053716427232979</v>
      </c>
      <c r="O32" s="30">
        <f t="shared" si="9"/>
        <v>0</v>
      </c>
      <c r="P32" s="30">
        <f t="shared" si="9"/>
        <v>0</v>
      </c>
      <c r="Q32" s="30">
        <f t="shared" si="9"/>
        <v>0</v>
      </c>
    </row>
    <row r="33" spans="1:17" ht="18">
      <c r="A33" s="75" t="s">
        <v>21</v>
      </c>
      <c r="B33" s="164" t="s">
        <v>185</v>
      </c>
      <c r="C33" s="164"/>
      <c r="D33" s="164"/>
      <c r="E33" s="164"/>
      <c r="F33" s="164"/>
      <c r="G33" s="164"/>
      <c r="H33" s="164"/>
      <c r="I33" s="71" t="s">
        <v>183</v>
      </c>
      <c r="J33" s="16">
        <f>K33+L33+M33+N33+O33+P33+Q33</f>
        <v>1900</v>
      </c>
      <c r="K33" s="20">
        <v>0</v>
      </c>
      <c r="L33" s="20">
        <v>0</v>
      </c>
      <c r="M33" s="20">
        <v>0</v>
      </c>
      <c r="N33" s="20">
        <v>1900</v>
      </c>
      <c r="O33" s="90"/>
      <c r="P33" s="90"/>
      <c r="Q33" s="90"/>
    </row>
    <row r="34" spans="1:17" ht="18" customHeight="1">
      <c r="A34" s="75" t="s">
        <v>22</v>
      </c>
      <c r="B34" s="165"/>
      <c r="C34" s="165"/>
      <c r="D34" s="165"/>
      <c r="E34" s="165"/>
      <c r="F34" s="165"/>
      <c r="G34" s="165"/>
      <c r="H34" s="165"/>
      <c r="I34" s="88" t="s">
        <v>6</v>
      </c>
      <c r="J34" s="30">
        <f t="shared" ref="J34:Q34" si="10">IF(J28=0,0,(J33/J28*100))</f>
        <v>9.3822527282603332</v>
      </c>
      <c r="K34" s="30">
        <f t="shared" si="10"/>
        <v>0</v>
      </c>
      <c r="L34" s="30">
        <f t="shared" si="10"/>
        <v>0</v>
      </c>
      <c r="M34" s="30">
        <f t="shared" si="10"/>
        <v>0</v>
      </c>
      <c r="N34" s="30">
        <f t="shared" si="10"/>
        <v>59.337913803872574</v>
      </c>
      <c r="O34" s="30">
        <f t="shared" si="10"/>
        <v>0</v>
      </c>
      <c r="P34" s="30">
        <f t="shared" si="10"/>
        <v>0</v>
      </c>
      <c r="Q34" s="30">
        <f t="shared" si="10"/>
        <v>0</v>
      </c>
    </row>
    <row r="35" spans="1:17" ht="18" customHeight="1">
      <c r="A35" s="75" t="s">
        <v>23</v>
      </c>
      <c r="B35" s="164" t="s">
        <v>186</v>
      </c>
      <c r="C35" s="164"/>
      <c r="D35" s="164"/>
      <c r="E35" s="164"/>
      <c r="F35" s="164"/>
      <c r="G35" s="164"/>
      <c r="H35" s="164"/>
      <c r="I35" s="71" t="s">
        <v>183</v>
      </c>
      <c r="J35" s="16">
        <f>K35+L35+M35+N35+O35+P35+Q35</f>
        <v>-390</v>
      </c>
      <c r="K35" s="16">
        <f>K29+K31+K33-K28</f>
        <v>422</v>
      </c>
      <c r="L35" s="16">
        <f t="shared" ref="L35:Q35" si="11">L29+L31+L33-L28</f>
        <v>-327</v>
      </c>
      <c r="M35" s="16">
        <f t="shared" si="11"/>
        <v>-200</v>
      </c>
      <c r="N35" s="16">
        <f t="shared" si="11"/>
        <v>-285</v>
      </c>
      <c r="O35" s="16">
        <f t="shared" si="11"/>
        <v>0</v>
      </c>
      <c r="P35" s="16">
        <f t="shared" si="11"/>
        <v>0</v>
      </c>
      <c r="Q35" s="16">
        <f t="shared" si="11"/>
        <v>0</v>
      </c>
    </row>
    <row r="36" spans="1:17" ht="18" customHeight="1">
      <c r="A36" s="75" t="s">
        <v>24</v>
      </c>
      <c r="B36" s="165"/>
      <c r="C36" s="165"/>
      <c r="D36" s="165"/>
      <c r="E36" s="165"/>
      <c r="F36" s="165"/>
      <c r="G36" s="165"/>
      <c r="H36" s="165"/>
      <c r="I36" s="89" t="s">
        <v>6</v>
      </c>
      <c r="J36" s="91">
        <f>J35/J28*100</f>
        <v>-1.925830823169226</v>
      </c>
      <c r="K36" s="91">
        <f>K35/K28*100</f>
        <v>4.8388946221763565</v>
      </c>
      <c r="L36" s="91">
        <f>L35/L28*100</f>
        <v>-7.0216877818337995</v>
      </c>
      <c r="M36" s="91">
        <f>M35/M28*100</f>
        <v>-5.4481067828929444</v>
      </c>
      <c r="N36" s="91">
        <f>N35/N28*100</f>
        <v>-8.9006870705808865</v>
      </c>
      <c r="O36" s="91"/>
      <c r="P36" s="91"/>
      <c r="Q36" s="91"/>
    </row>
    <row r="37" spans="1:17" ht="18" customHeight="1">
      <c r="A37" s="75" t="s">
        <v>25</v>
      </c>
      <c r="B37" s="151" t="s">
        <v>187</v>
      </c>
      <c r="C37" s="152"/>
      <c r="D37" s="152"/>
      <c r="E37" s="152"/>
      <c r="F37" s="152"/>
      <c r="G37" s="152"/>
      <c r="H37" s="152"/>
      <c r="I37" s="153"/>
      <c r="J37" s="5">
        <v>10</v>
      </c>
      <c r="K37" s="20">
        <v>12</v>
      </c>
      <c r="L37" s="20">
        <v>12</v>
      </c>
      <c r="M37" s="20">
        <v>12</v>
      </c>
      <c r="N37" s="20">
        <v>12</v>
      </c>
      <c r="O37" s="20">
        <v>12</v>
      </c>
      <c r="P37" s="20">
        <v>12</v>
      </c>
      <c r="Q37" s="20">
        <v>12</v>
      </c>
    </row>
    <row r="38" spans="1:17" ht="33.6" customHeight="1">
      <c r="A38" s="75" t="s">
        <v>26</v>
      </c>
      <c r="B38" s="151" t="s">
        <v>205</v>
      </c>
      <c r="C38" s="152"/>
      <c r="D38" s="152"/>
      <c r="E38" s="152"/>
      <c r="F38" s="152"/>
      <c r="G38" s="152"/>
      <c r="H38" s="152"/>
      <c r="I38" s="153"/>
      <c r="J38" s="19">
        <f>J28*J37/100</f>
        <v>2025.1</v>
      </c>
      <c r="K38" s="19">
        <f>K28*K37/100</f>
        <v>1046.52</v>
      </c>
      <c r="L38" s="19">
        <f>L28*L37/100</f>
        <v>558.84</v>
      </c>
      <c r="M38" s="19">
        <f>M28*M37/100</f>
        <v>440.52</v>
      </c>
      <c r="N38" s="19">
        <f>N28*N37/100</f>
        <v>384.24</v>
      </c>
      <c r="O38" s="92"/>
      <c r="P38" s="92"/>
      <c r="Q38" s="92"/>
    </row>
    <row r="39" spans="1:17" ht="13.8" customHeight="1"/>
    <row r="40" spans="1:17" ht="14.4" customHeight="1">
      <c r="A40" s="225" t="s">
        <v>189</v>
      </c>
      <c r="B40" s="225"/>
      <c r="C40" s="225"/>
      <c r="D40" s="214" t="s">
        <v>202</v>
      </c>
      <c r="E40" s="229"/>
      <c r="F40" s="229"/>
      <c r="G40" s="229"/>
      <c r="H40" s="229"/>
      <c r="I40" s="229"/>
      <c r="J40" s="229"/>
      <c r="K40" s="229"/>
      <c r="L40" s="229"/>
      <c r="M40" s="229"/>
      <c r="N40" s="229"/>
      <c r="O40" s="216"/>
      <c r="P40" s="216"/>
      <c r="Q40" s="217"/>
    </row>
    <row r="41" spans="1:17" s="33" customFormat="1" ht="13.8" customHeight="1">
      <c r="A41" s="226"/>
      <c r="B41" s="226"/>
      <c r="C41" s="226"/>
      <c r="D41" s="227" t="s">
        <v>42</v>
      </c>
      <c r="E41" s="227"/>
      <c r="F41" s="227"/>
      <c r="G41" s="227"/>
      <c r="H41" s="227"/>
      <c r="I41" s="227"/>
      <c r="J41" s="227"/>
      <c r="K41" s="227"/>
      <c r="L41" s="227"/>
      <c r="M41" s="227"/>
      <c r="N41" s="227"/>
      <c r="O41" s="228"/>
      <c r="P41" s="228"/>
      <c r="Q41" s="228"/>
    </row>
    <row r="42" spans="1:17" ht="18" customHeight="1">
      <c r="A42" s="144" t="s">
        <v>30</v>
      </c>
      <c r="B42" s="144" t="s">
        <v>4</v>
      </c>
      <c r="C42" s="144"/>
      <c r="D42" s="144"/>
      <c r="E42" s="144"/>
      <c r="F42" s="144"/>
      <c r="G42" s="144"/>
      <c r="H42" s="144"/>
      <c r="I42" s="218"/>
      <c r="J42" s="219" t="s">
        <v>86</v>
      </c>
      <c r="K42" s="220"/>
      <c r="L42" s="220"/>
      <c r="M42" s="220"/>
      <c r="N42" s="220"/>
      <c r="O42" s="221"/>
      <c r="P42" s="221"/>
      <c r="Q42" s="221"/>
    </row>
    <row r="43" spans="1:17" ht="18" customHeight="1">
      <c r="A43" s="166"/>
      <c r="B43" s="144"/>
      <c r="C43" s="144"/>
      <c r="D43" s="144"/>
      <c r="E43" s="144"/>
      <c r="F43" s="144"/>
      <c r="G43" s="144"/>
      <c r="H43" s="144"/>
      <c r="I43" s="218"/>
      <c r="J43" s="71" t="s">
        <v>5</v>
      </c>
      <c r="K43" s="56" t="s">
        <v>3</v>
      </c>
      <c r="L43" s="56" t="s">
        <v>0</v>
      </c>
      <c r="M43" s="56" t="s">
        <v>1</v>
      </c>
      <c r="N43" s="56" t="s">
        <v>2</v>
      </c>
      <c r="O43" s="90" t="s">
        <v>60</v>
      </c>
      <c r="P43" s="90" t="s">
        <v>60</v>
      </c>
      <c r="Q43" s="90" t="s">
        <v>60</v>
      </c>
    </row>
    <row r="44" spans="1:17" ht="57.6" customHeight="1">
      <c r="A44" s="75" t="s">
        <v>15</v>
      </c>
      <c r="B44" s="151" t="s">
        <v>261</v>
      </c>
      <c r="C44" s="152"/>
      <c r="D44" s="152"/>
      <c r="E44" s="152"/>
      <c r="F44" s="152"/>
      <c r="G44" s="152"/>
      <c r="H44" s="152"/>
      <c r="I44" s="153"/>
      <c r="J44" s="16">
        <f>K44+L44+M44+N44+O44+P44+Q44</f>
        <v>10451</v>
      </c>
      <c r="K44" s="20">
        <v>4321</v>
      </c>
      <c r="L44" s="20">
        <v>2657</v>
      </c>
      <c r="M44" s="20">
        <v>1871</v>
      </c>
      <c r="N44" s="20">
        <v>1602</v>
      </c>
      <c r="O44" s="90"/>
      <c r="P44" s="90"/>
      <c r="Q44" s="90"/>
    </row>
    <row r="45" spans="1:17" ht="18" customHeight="1">
      <c r="A45" s="75" t="s">
        <v>17</v>
      </c>
      <c r="B45" s="164" t="s">
        <v>255</v>
      </c>
      <c r="C45" s="164"/>
      <c r="D45" s="164"/>
      <c r="E45" s="164"/>
      <c r="F45" s="164"/>
      <c r="G45" s="164"/>
      <c r="H45" s="164"/>
      <c r="I45" s="71" t="s">
        <v>183</v>
      </c>
      <c r="J45" s="16">
        <f>K45+L45+M45+N45+O45+P45+Q45</f>
        <v>8386</v>
      </c>
      <c r="K45" s="20">
        <v>4243</v>
      </c>
      <c r="L45" s="20">
        <v>2210</v>
      </c>
      <c r="M45" s="20">
        <v>1071</v>
      </c>
      <c r="N45" s="20">
        <v>862</v>
      </c>
      <c r="O45" s="90"/>
      <c r="P45" s="90"/>
      <c r="Q45" s="90"/>
    </row>
    <row r="46" spans="1:17" ht="18" customHeight="1">
      <c r="A46" s="75" t="s">
        <v>18</v>
      </c>
      <c r="B46" s="165"/>
      <c r="C46" s="165"/>
      <c r="D46" s="165"/>
      <c r="E46" s="165"/>
      <c r="F46" s="165"/>
      <c r="G46" s="165"/>
      <c r="H46" s="165"/>
      <c r="I46" s="87" t="s">
        <v>6</v>
      </c>
      <c r="J46" s="30">
        <f t="shared" ref="J46:Q46" si="12">IF(J44=0,0,(J45/J44*100))</f>
        <v>80.241125251172136</v>
      </c>
      <c r="K46" s="30">
        <f t="shared" si="12"/>
        <v>98.194862300393424</v>
      </c>
      <c r="L46" s="30">
        <f t="shared" si="12"/>
        <v>83.176514866390676</v>
      </c>
      <c r="M46" s="30">
        <f t="shared" si="12"/>
        <v>57.242116515232496</v>
      </c>
      <c r="N46" s="30">
        <f t="shared" si="12"/>
        <v>53.807740324594256</v>
      </c>
      <c r="O46" s="30">
        <f t="shared" si="12"/>
        <v>0</v>
      </c>
      <c r="P46" s="30">
        <f t="shared" si="12"/>
        <v>0</v>
      </c>
      <c r="Q46" s="30">
        <f t="shared" si="12"/>
        <v>0</v>
      </c>
    </row>
    <row r="47" spans="1:17" ht="18" customHeight="1">
      <c r="A47" s="75" t="s">
        <v>19</v>
      </c>
      <c r="B47" s="164" t="s">
        <v>251</v>
      </c>
      <c r="C47" s="164"/>
      <c r="D47" s="164"/>
      <c r="E47" s="164"/>
      <c r="F47" s="164"/>
      <c r="G47" s="164"/>
      <c r="H47" s="164"/>
      <c r="I47" s="71" t="s">
        <v>183</v>
      </c>
      <c r="J47" s="16">
        <f>K47+L47+M47+N47+O47+P47+Q47</f>
        <v>1644</v>
      </c>
      <c r="K47" s="20">
        <v>347</v>
      </c>
      <c r="L47" s="20">
        <v>221</v>
      </c>
      <c r="M47" s="20">
        <v>623</v>
      </c>
      <c r="N47" s="20">
        <f>'[1]1.2 Л-ВО ОТВ-ЗАГ'!$O$17</f>
        <v>453</v>
      </c>
      <c r="O47" s="90"/>
      <c r="P47" s="90"/>
      <c r="Q47" s="90"/>
    </row>
    <row r="48" spans="1:17" ht="18" customHeight="1">
      <c r="A48" s="75" t="s">
        <v>20</v>
      </c>
      <c r="B48" s="165"/>
      <c r="C48" s="165"/>
      <c r="D48" s="165"/>
      <c r="E48" s="165"/>
      <c r="F48" s="165"/>
      <c r="G48" s="165"/>
      <c r="H48" s="165"/>
      <c r="I48" s="87" t="s">
        <v>6</v>
      </c>
      <c r="J48" s="30">
        <f t="shared" ref="J48:Q48" si="13">IF(J44=0,0,(J47/J44*100))</f>
        <v>15.730552100277487</v>
      </c>
      <c r="K48" s="30">
        <f t="shared" si="13"/>
        <v>8.0305484841471877</v>
      </c>
      <c r="L48" s="30">
        <f t="shared" si="13"/>
        <v>8.3176514866390665</v>
      </c>
      <c r="M48" s="30">
        <f t="shared" si="13"/>
        <v>33.297701763762696</v>
      </c>
      <c r="N48" s="30">
        <f t="shared" si="13"/>
        <v>28.277153558052436</v>
      </c>
      <c r="O48" s="30">
        <f t="shared" si="13"/>
        <v>0</v>
      </c>
      <c r="P48" s="30">
        <f t="shared" si="13"/>
        <v>0</v>
      </c>
      <c r="Q48" s="30">
        <f t="shared" si="13"/>
        <v>0</v>
      </c>
    </row>
    <row r="49" spans="1:18" ht="18" customHeight="1">
      <c r="A49" s="75" t="s">
        <v>21</v>
      </c>
      <c r="B49" s="164" t="s">
        <v>252</v>
      </c>
      <c r="C49" s="164"/>
      <c r="D49" s="164"/>
      <c r="E49" s="164"/>
      <c r="F49" s="164"/>
      <c r="G49" s="164"/>
      <c r="H49" s="164"/>
      <c r="I49" s="71" t="s">
        <v>183</v>
      </c>
      <c r="J49" s="16">
        <f>K49+L49+M49+N49+O49+P49+Q49</f>
        <v>330</v>
      </c>
      <c r="K49" s="20">
        <v>0</v>
      </c>
      <c r="L49" s="20">
        <v>0</v>
      </c>
      <c r="M49" s="20">
        <f>'[1]1.2 Л-ВО ОТВ-ЗАГ'!$N$20</f>
        <v>78</v>
      </c>
      <c r="N49" s="20">
        <v>252</v>
      </c>
      <c r="O49" s="90"/>
      <c r="P49" s="90"/>
      <c r="Q49" s="90"/>
    </row>
    <row r="50" spans="1:18" ht="18" customHeight="1">
      <c r="A50" s="75" t="s">
        <v>22</v>
      </c>
      <c r="B50" s="165"/>
      <c r="C50" s="165"/>
      <c r="D50" s="165"/>
      <c r="E50" s="165"/>
      <c r="F50" s="165"/>
      <c r="G50" s="165"/>
      <c r="H50" s="165"/>
      <c r="I50" s="88" t="s">
        <v>6</v>
      </c>
      <c r="J50" s="30">
        <f t="shared" ref="J50:Q50" si="14">IF(J44=0,0,(J49/J44*100))</f>
        <v>3.1575925748732177</v>
      </c>
      <c r="K50" s="30">
        <f t="shared" si="14"/>
        <v>0</v>
      </c>
      <c r="L50" s="30">
        <f t="shared" si="14"/>
        <v>0</v>
      </c>
      <c r="M50" s="30">
        <f t="shared" si="14"/>
        <v>4.168893639764832</v>
      </c>
      <c r="N50" s="30">
        <f t="shared" si="14"/>
        <v>15.730337078651685</v>
      </c>
      <c r="O50" s="30">
        <f t="shared" si="14"/>
        <v>0</v>
      </c>
      <c r="P50" s="30">
        <f t="shared" si="14"/>
        <v>0</v>
      </c>
      <c r="Q50" s="30">
        <f t="shared" si="14"/>
        <v>0</v>
      </c>
    </row>
    <row r="51" spans="1:18" ht="18" customHeight="1">
      <c r="A51" s="75" t="s">
        <v>23</v>
      </c>
      <c r="B51" s="164" t="s">
        <v>253</v>
      </c>
      <c r="C51" s="164"/>
      <c r="D51" s="164"/>
      <c r="E51" s="164"/>
      <c r="F51" s="164"/>
      <c r="G51" s="164"/>
      <c r="H51" s="164"/>
      <c r="I51" s="71" t="s">
        <v>183</v>
      </c>
      <c r="J51" s="16">
        <f>K51+L51+M51+N51+O51+P51+Q51</f>
        <v>-91</v>
      </c>
      <c r="K51" s="16">
        <f>K45+K47+K49-K44</f>
        <v>269</v>
      </c>
      <c r="L51" s="16">
        <f t="shared" ref="L51:Q51" si="15">L45+L47+L49-L44</f>
        <v>-226</v>
      </c>
      <c r="M51" s="16">
        <f t="shared" si="15"/>
        <v>-99</v>
      </c>
      <c r="N51" s="16">
        <f t="shared" si="15"/>
        <v>-35</v>
      </c>
      <c r="O51" s="16">
        <f t="shared" si="15"/>
        <v>0</v>
      </c>
      <c r="P51" s="16">
        <f t="shared" si="15"/>
        <v>0</v>
      </c>
      <c r="Q51" s="16">
        <f t="shared" si="15"/>
        <v>0</v>
      </c>
    </row>
    <row r="52" spans="1:18" ht="18" customHeight="1">
      <c r="A52" s="75" t="s">
        <v>24</v>
      </c>
      <c r="B52" s="165"/>
      <c r="C52" s="165"/>
      <c r="D52" s="165"/>
      <c r="E52" s="165"/>
      <c r="F52" s="165"/>
      <c r="G52" s="165"/>
      <c r="H52" s="165"/>
      <c r="I52" s="89" t="s">
        <v>6</v>
      </c>
      <c r="J52" s="91">
        <f>J51/J44*100</f>
        <v>-0.87073007367716015</v>
      </c>
      <c r="K52" s="91">
        <f>K51/K44*100</f>
        <v>6.2254107845406157</v>
      </c>
      <c r="L52" s="91">
        <f>L51/L44*100</f>
        <v>-8.5058336469702684</v>
      </c>
      <c r="M52" s="91">
        <f>M51/M44*100</f>
        <v>-5.291288081239979</v>
      </c>
      <c r="N52" s="91">
        <f>N51/N44*100</f>
        <v>-2.184769038701623</v>
      </c>
      <c r="O52" s="92"/>
      <c r="P52" s="92"/>
      <c r="Q52" s="92"/>
    </row>
    <row r="53" spans="1:18" ht="18" customHeight="1">
      <c r="A53" s="75" t="s">
        <v>25</v>
      </c>
      <c r="B53" s="151" t="s">
        <v>75</v>
      </c>
      <c r="C53" s="152"/>
      <c r="D53" s="152"/>
      <c r="E53" s="152"/>
      <c r="F53" s="152"/>
      <c r="G53" s="152"/>
      <c r="H53" s="152"/>
      <c r="I53" s="153"/>
      <c r="J53" s="5">
        <v>10</v>
      </c>
      <c r="K53" s="20">
        <v>12</v>
      </c>
      <c r="L53" s="20">
        <v>12</v>
      </c>
      <c r="M53" s="20">
        <v>12</v>
      </c>
      <c r="N53" s="20">
        <v>12</v>
      </c>
      <c r="O53" s="20">
        <v>12</v>
      </c>
      <c r="P53" s="20">
        <v>12</v>
      </c>
      <c r="Q53" s="20">
        <v>12</v>
      </c>
    </row>
    <row r="54" spans="1:18" ht="38.4" customHeight="1">
      <c r="A54" s="75" t="s">
        <v>26</v>
      </c>
      <c r="B54" s="151" t="s">
        <v>205</v>
      </c>
      <c r="C54" s="152"/>
      <c r="D54" s="152"/>
      <c r="E54" s="152"/>
      <c r="F54" s="152"/>
      <c r="G54" s="152"/>
      <c r="H54" s="152"/>
      <c r="I54" s="153"/>
      <c r="J54" s="19">
        <f>J44*J53/100</f>
        <v>1045.0999999999999</v>
      </c>
      <c r="K54" s="19">
        <f>K44*K53/100</f>
        <v>518.52</v>
      </c>
      <c r="L54" s="19">
        <f>L44*L53/100</f>
        <v>318.83999999999997</v>
      </c>
      <c r="M54" s="19">
        <f>M44*M53/100</f>
        <v>224.52</v>
      </c>
      <c r="N54" s="19">
        <f>N44*N53/100</f>
        <v>192.24</v>
      </c>
      <c r="O54" s="92"/>
      <c r="P54" s="92"/>
      <c r="Q54" s="92"/>
    </row>
    <row r="55" spans="1:18" ht="33" customHeight="1">
      <c r="A55" s="223" t="s">
        <v>203</v>
      </c>
      <c r="B55" s="224"/>
      <c r="C55" s="224"/>
      <c r="D55" s="224"/>
      <c r="E55" s="224"/>
      <c r="F55" s="224"/>
      <c r="G55" s="224"/>
      <c r="H55" s="224"/>
      <c r="I55" s="224"/>
      <c r="J55" s="224"/>
      <c r="K55" s="224"/>
      <c r="L55" s="224"/>
      <c r="M55" s="224"/>
      <c r="N55" s="224"/>
      <c r="O55" s="224"/>
      <c r="P55" s="224"/>
      <c r="Q55" s="224"/>
      <c r="R55" s="74"/>
    </row>
    <row r="56" spans="1:18" ht="15" customHeight="1">
      <c r="A56" s="93"/>
      <c r="B56" s="94"/>
      <c r="C56" s="94"/>
      <c r="D56" s="94"/>
      <c r="E56" s="94"/>
      <c r="F56" s="94"/>
      <c r="G56" s="94"/>
      <c r="H56" s="94"/>
      <c r="I56" s="94"/>
      <c r="J56" s="94"/>
      <c r="K56" s="94"/>
      <c r="L56" s="94"/>
      <c r="M56" s="94"/>
      <c r="N56" s="94"/>
      <c r="O56" s="94"/>
      <c r="P56" s="94"/>
      <c r="Q56" s="94"/>
      <c r="R56" s="74"/>
    </row>
    <row r="57" spans="1:18" ht="230.4" customHeight="1">
      <c r="A57" s="148" t="s">
        <v>101</v>
      </c>
      <c r="B57" s="148"/>
      <c r="C57" s="148"/>
      <c r="D57" s="149" t="s">
        <v>102</v>
      </c>
      <c r="E57" s="150"/>
      <c r="F57" s="150"/>
      <c r="G57" s="150"/>
      <c r="H57" s="150"/>
      <c r="I57" s="150"/>
      <c r="J57" s="150"/>
      <c r="K57" s="150"/>
      <c r="L57" s="150"/>
      <c r="M57" s="150"/>
      <c r="N57" s="150"/>
      <c r="O57" s="150"/>
      <c r="P57" s="150"/>
      <c r="Q57" s="150"/>
    </row>
    <row r="58" spans="1:18" ht="230.4" customHeight="1"/>
    <row r="59" spans="1:18" ht="230.4" customHeight="1"/>
    <row r="60" spans="1:18" ht="230.4" customHeight="1"/>
    <row r="61" spans="1:18" ht="230.4" customHeight="1"/>
    <row r="62" spans="1:18" ht="18" customHeight="1"/>
    <row r="63" spans="1:18" ht="18" customHeight="1"/>
    <row r="64" spans="1:18" ht="18" customHeight="1"/>
    <row r="65" ht="18" customHeight="1"/>
    <row r="66" ht="18" customHeight="1"/>
    <row r="67" ht="18" customHeight="1"/>
    <row r="68" ht="18" customHeight="1"/>
    <row r="69" ht="18" customHeight="1"/>
    <row r="70" ht="18" customHeight="1"/>
  </sheetData>
  <mergeCells count="52">
    <mergeCell ref="B54:I54"/>
    <mergeCell ref="A55:Q55"/>
    <mergeCell ref="A57:C57"/>
    <mergeCell ref="D57:Q57"/>
    <mergeCell ref="B44:I44"/>
    <mergeCell ref="B45:H46"/>
    <mergeCell ref="B47:H48"/>
    <mergeCell ref="B49:H50"/>
    <mergeCell ref="B51:H52"/>
    <mergeCell ref="B53:I53"/>
    <mergeCell ref="B42:I43"/>
    <mergeCell ref="J42:Q42"/>
    <mergeCell ref="B33:H34"/>
    <mergeCell ref="B35:H36"/>
    <mergeCell ref="B37:I37"/>
    <mergeCell ref="B38:I38"/>
    <mergeCell ref="A40:C40"/>
    <mergeCell ref="D40:Q40"/>
    <mergeCell ref="A41:C41"/>
    <mergeCell ref="D41:N41"/>
    <mergeCell ref="O41:Q41"/>
    <mergeCell ref="A42:A43"/>
    <mergeCell ref="B31:H32"/>
    <mergeCell ref="A24:C24"/>
    <mergeCell ref="A25:C25"/>
    <mergeCell ref="D25:N25"/>
    <mergeCell ref="O25:Q25"/>
    <mergeCell ref="A26:A27"/>
    <mergeCell ref="B26:I27"/>
    <mergeCell ref="J26:Q26"/>
    <mergeCell ref="B28:I28"/>
    <mergeCell ref="B29:H30"/>
    <mergeCell ref="D24:Q24"/>
    <mergeCell ref="A22:Q22"/>
    <mergeCell ref="A7:Q7"/>
    <mergeCell ref="A8:A9"/>
    <mergeCell ref="B8:I9"/>
    <mergeCell ref="J8:Q8"/>
    <mergeCell ref="B10:I10"/>
    <mergeCell ref="B11:H12"/>
    <mergeCell ref="B13:H14"/>
    <mergeCell ref="B15:H16"/>
    <mergeCell ref="B17:H18"/>
    <mergeCell ref="B19:I19"/>
    <mergeCell ref="B20:I20"/>
    <mergeCell ref="A2:Q2"/>
    <mergeCell ref="A3:O3"/>
    <mergeCell ref="A5:C5"/>
    <mergeCell ref="D5:Q5"/>
    <mergeCell ref="A6:C6"/>
    <mergeCell ref="D6:N6"/>
    <mergeCell ref="O6:Q6"/>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92D050"/>
  </sheetPr>
  <dimension ref="A1:S92"/>
  <sheetViews>
    <sheetView zoomScale="80" zoomScaleNormal="80" workbookViewId="0">
      <selection activeCell="R4" sqref="R4"/>
    </sheetView>
  </sheetViews>
  <sheetFormatPr defaultRowHeight="13.8"/>
  <cols>
    <col min="1" max="1" width="5.21875" style="1" customWidth="1"/>
    <col min="2" max="3" width="8.88671875" style="1"/>
    <col min="4" max="4" width="10.44140625" style="1" customWidth="1"/>
    <col min="5" max="5" width="5.33203125" style="1" customWidth="1"/>
    <col min="6" max="6" width="11.44140625" style="1" customWidth="1"/>
    <col min="7" max="7" width="9.88671875" style="2" customWidth="1"/>
    <col min="8" max="13" width="10.77734375" style="2" customWidth="1"/>
    <col min="14" max="19" width="10.77734375" style="1" customWidth="1"/>
    <col min="20" max="16384" width="8.88671875" style="1"/>
  </cols>
  <sheetData>
    <row r="1" spans="1:19" ht="18" customHeight="1"/>
    <row r="2" spans="1:19" ht="18" customHeight="1">
      <c r="A2" s="267" t="s">
        <v>115</v>
      </c>
      <c r="B2" s="268"/>
      <c r="C2" s="268"/>
      <c r="D2" s="268"/>
      <c r="E2" s="268"/>
      <c r="F2" s="268"/>
      <c r="G2" s="268"/>
      <c r="H2" s="268"/>
      <c r="I2" s="268"/>
      <c r="J2" s="268"/>
      <c r="K2" s="268"/>
      <c r="L2" s="269"/>
      <c r="M2" s="268"/>
      <c r="N2" s="270"/>
      <c r="O2" s="5">
        <v>2015</v>
      </c>
      <c r="P2" s="69" t="s">
        <v>38</v>
      </c>
    </row>
    <row r="3" spans="1:19" ht="10.199999999999999" customHeight="1"/>
    <row r="4" spans="1:19" ht="18" customHeight="1">
      <c r="A4" s="196" t="s">
        <v>84</v>
      </c>
      <c r="B4" s="232"/>
      <c r="C4" s="232"/>
      <c r="D4" s="263" t="s">
        <v>114</v>
      </c>
      <c r="E4" s="264"/>
      <c r="F4" s="264"/>
      <c r="G4" s="264"/>
      <c r="H4" s="264"/>
      <c r="I4" s="264"/>
      <c r="J4" s="264"/>
      <c r="K4" s="264"/>
      <c r="L4" s="264"/>
      <c r="M4" s="265"/>
      <c r="N4" s="266"/>
      <c r="O4" s="261" t="s">
        <v>41</v>
      </c>
      <c r="P4" s="262"/>
    </row>
    <row r="5" spans="1:19" ht="13.2" customHeight="1">
      <c r="A5" s="196"/>
      <c r="B5" s="232"/>
      <c r="C5" s="232"/>
      <c r="D5" s="192" t="s">
        <v>42</v>
      </c>
      <c r="E5" s="193"/>
      <c r="F5" s="193"/>
      <c r="G5" s="193"/>
      <c r="H5" s="193"/>
      <c r="I5" s="193"/>
      <c r="J5" s="193"/>
      <c r="K5" s="193"/>
      <c r="L5" s="193"/>
      <c r="M5" s="233"/>
      <c r="N5" s="234"/>
      <c r="O5" s="212" t="s">
        <v>43</v>
      </c>
      <c r="P5" s="213"/>
    </row>
    <row r="6" spans="1:19" ht="18" customHeight="1">
      <c r="A6" s="206" t="s">
        <v>213</v>
      </c>
      <c r="B6" s="240"/>
      <c r="C6" s="240"/>
      <c r="D6" s="240"/>
      <c r="E6" s="240"/>
      <c r="F6" s="240"/>
      <c r="G6" s="240"/>
      <c r="H6" s="240"/>
      <c r="I6" s="240"/>
      <c r="J6" s="240"/>
      <c r="K6" s="240"/>
      <c r="L6" s="240"/>
      <c r="M6" s="240"/>
      <c r="N6" s="240"/>
      <c r="O6" s="240"/>
      <c r="P6" s="240"/>
      <c r="Q6" s="65"/>
      <c r="R6" s="65"/>
      <c r="S6" s="65"/>
    </row>
    <row r="7" spans="1:19" ht="36" customHeight="1">
      <c r="A7" s="241" t="s">
        <v>30</v>
      </c>
      <c r="B7" s="202" t="s">
        <v>4</v>
      </c>
      <c r="C7" s="203"/>
      <c r="D7" s="203"/>
      <c r="E7" s="203"/>
      <c r="F7" s="235"/>
      <c r="G7" s="248" t="s">
        <v>154</v>
      </c>
      <c r="H7" s="249"/>
      <c r="I7" s="249"/>
      <c r="J7" s="249"/>
      <c r="K7" s="249"/>
      <c r="L7" s="249"/>
      <c r="M7" s="249"/>
      <c r="N7" s="249"/>
      <c r="O7" s="249"/>
      <c r="P7" s="250"/>
      <c r="Q7" s="60"/>
      <c r="R7" s="60"/>
      <c r="S7" s="60"/>
    </row>
    <row r="8" spans="1:19" ht="18" customHeight="1">
      <c r="A8" s="242"/>
      <c r="B8" s="236"/>
      <c r="C8" s="237"/>
      <c r="D8" s="237"/>
      <c r="E8" s="237"/>
      <c r="F8" s="238"/>
      <c r="G8" s="245" t="s">
        <v>5</v>
      </c>
      <c r="H8" s="59" t="s">
        <v>146</v>
      </c>
      <c r="I8" s="59" t="s">
        <v>147</v>
      </c>
      <c r="J8" s="59" t="s">
        <v>149</v>
      </c>
      <c r="K8" s="59" t="s">
        <v>148</v>
      </c>
      <c r="L8" s="59" t="s">
        <v>150</v>
      </c>
      <c r="M8" s="59" t="s">
        <v>151</v>
      </c>
      <c r="N8" s="97"/>
      <c r="O8" s="98"/>
      <c r="P8" s="98"/>
      <c r="Q8" s="98"/>
      <c r="R8" s="98"/>
      <c r="S8" s="98"/>
    </row>
    <row r="9" spans="1:19" ht="38.4" customHeight="1">
      <c r="A9" s="243"/>
      <c r="B9" s="236"/>
      <c r="C9" s="237"/>
      <c r="D9" s="237"/>
      <c r="E9" s="237"/>
      <c r="F9" s="238"/>
      <c r="G9" s="246"/>
      <c r="H9" s="49" t="s">
        <v>108</v>
      </c>
      <c r="I9" s="49" t="s">
        <v>108</v>
      </c>
      <c r="J9" s="49" t="s">
        <v>104</v>
      </c>
      <c r="K9" s="49" t="s">
        <v>109</v>
      </c>
      <c r="L9" s="49" t="s">
        <v>109</v>
      </c>
      <c r="M9" s="49" t="s">
        <v>110</v>
      </c>
      <c r="N9" s="99" t="s">
        <v>60</v>
      </c>
      <c r="O9" s="99" t="s">
        <v>60</v>
      </c>
      <c r="P9" s="99" t="s">
        <v>60</v>
      </c>
      <c r="Q9" s="27"/>
      <c r="R9" s="27"/>
      <c r="S9" s="27"/>
    </row>
    <row r="10" spans="1:19" ht="33" customHeight="1">
      <c r="A10" s="243"/>
      <c r="B10" s="236"/>
      <c r="C10" s="237"/>
      <c r="D10" s="237"/>
      <c r="E10" s="237"/>
      <c r="F10" s="238"/>
      <c r="G10" s="246"/>
      <c r="H10" s="49" t="s">
        <v>3</v>
      </c>
      <c r="I10" s="56" t="s">
        <v>8</v>
      </c>
      <c r="J10" s="49" t="s">
        <v>1</v>
      </c>
      <c r="K10" s="49" t="s">
        <v>106</v>
      </c>
      <c r="L10" s="49" t="s">
        <v>105</v>
      </c>
      <c r="M10" s="49" t="s">
        <v>107</v>
      </c>
      <c r="N10" s="99" t="s">
        <v>60</v>
      </c>
      <c r="O10" s="99" t="s">
        <v>60</v>
      </c>
      <c r="P10" s="99" t="s">
        <v>60</v>
      </c>
      <c r="Q10" s="27"/>
      <c r="R10" s="27"/>
      <c r="S10" s="27"/>
    </row>
    <row r="11" spans="1:19" ht="16.8" customHeight="1">
      <c r="A11" s="244"/>
      <c r="B11" s="239"/>
      <c r="C11" s="240"/>
      <c r="D11" s="240"/>
      <c r="E11" s="240"/>
      <c r="F11" s="207"/>
      <c r="G11" s="247"/>
      <c r="H11" s="49" t="s">
        <v>111</v>
      </c>
      <c r="I11" s="56" t="s">
        <v>111</v>
      </c>
      <c r="J11" s="31" t="s">
        <v>112</v>
      </c>
      <c r="K11" s="31" t="s">
        <v>113</v>
      </c>
      <c r="L11" s="31" t="s">
        <v>113</v>
      </c>
      <c r="M11" s="31" t="s">
        <v>113</v>
      </c>
      <c r="N11" s="99" t="s">
        <v>60</v>
      </c>
      <c r="O11" s="99" t="s">
        <v>60</v>
      </c>
      <c r="P11" s="99" t="s">
        <v>60</v>
      </c>
      <c r="Q11" s="27"/>
      <c r="R11" s="27"/>
      <c r="S11" s="27"/>
    </row>
    <row r="12" spans="1:19" ht="18" customHeight="1">
      <c r="A12" s="4" t="s">
        <v>15</v>
      </c>
      <c r="B12" s="151" t="s">
        <v>33</v>
      </c>
      <c r="C12" s="152"/>
      <c r="D12" s="152"/>
      <c r="E12" s="152"/>
      <c r="F12" s="152"/>
      <c r="G12" s="111">
        <f>SUM(H12:S12)</f>
        <v>4785</v>
      </c>
      <c r="H12" s="112">
        <f>H36+H58</f>
        <v>210</v>
      </c>
      <c r="I12" s="112">
        <f t="shared" ref="I12:S12" si="0">I36+I58</f>
        <v>564</v>
      </c>
      <c r="J12" s="112">
        <f t="shared" si="0"/>
        <v>1534</v>
      </c>
      <c r="K12" s="112">
        <f t="shared" si="0"/>
        <v>0</v>
      </c>
      <c r="L12" s="112">
        <f t="shared" si="0"/>
        <v>2434</v>
      </c>
      <c r="M12" s="112">
        <f t="shared" si="0"/>
        <v>43</v>
      </c>
      <c r="N12" s="112">
        <f t="shared" si="0"/>
        <v>0</v>
      </c>
      <c r="O12" s="112">
        <f t="shared" si="0"/>
        <v>0</v>
      </c>
      <c r="P12" s="112">
        <f t="shared" si="0"/>
        <v>0</v>
      </c>
      <c r="Q12" s="112">
        <f t="shared" si="0"/>
        <v>0</v>
      </c>
      <c r="R12" s="112">
        <f t="shared" si="0"/>
        <v>0</v>
      </c>
      <c r="S12" s="112">
        <f t="shared" si="0"/>
        <v>0</v>
      </c>
    </row>
    <row r="13" spans="1:19" ht="18" customHeight="1">
      <c r="A13" s="4" t="s">
        <v>17</v>
      </c>
      <c r="B13" s="151" t="s">
        <v>34</v>
      </c>
      <c r="C13" s="152"/>
      <c r="D13" s="152"/>
      <c r="E13" s="152"/>
      <c r="F13" s="152"/>
      <c r="G13" s="111">
        <f t="shared" ref="G13:G21" si="1">SUM(H13:S13)</f>
        <v>66534</v>
      </c>
      <c r="H13" s="112">
        <f t="shared" ref="H13:S18" si="2">H37+H59</f>
        <v>7356</v>
      </c>
      <c r="I13" s="112">
        <f t="shared" si="2"/>
        <v>17630</v>
      </c>
      <c r="J13" s="112">
        <f t="shared" si="2"/>
        <v>9726</v>
      </c>
      <c r="K13" s="112">
        <f t="shared" si="2"/>
        <v>17630</v>
      </c>
      <c r="L13" s="112">
        <f t="shared" si="2"/>
        <v>6936</v>
      </c>
      <c r="M13" s="112">
        <f t="shared" si="2"/>
        <v>7256</v>
      </c>
      <c r="N13" s="112">
        <f t="shared" si="2"/>
        <v>0</v>
      </c>
      <c r="O13" s="112">
        <f t="shared" si="2"/>
        <v>0</v>
      </c>
      <c r="P13" s="112">
        <f t="shared" si="2"/>
        <v>0</v>
      </c>
      <c r="Q13" s="112">
        <f t="shared" si="2"/>
        <v>0</v>
      </c>
      <c r="R13" s="112">
        <f t="shared" si="2"/>
        <v>0</v>
      </c>
      <c r="S13" s="112">
        <f t="shared" si="2"/>
        <v>0</v>
      </c>
    </row>
    <row r="14" spans="1:19" ht="18" customHeight="1">
      <c r="A14" s="4" t="s">
        <v>18</v>
      </c>
      <c r="B14" s="251" t="s">
        <v>103</v>
      </c>
      <c r="C14" s="252"/>
      <c r="D14" s="252"/>
      <c r="E14" s="253"/>
      <c r="F14" s="3" t="s">
        <v>9</v>
      </c>
      <c r="G14" s="111">
        <f t="shared" si="1"/>
        <v>530</v>
      </c>
      <c r="H14" s="112">
        <f t="shared" si="2"/>
        <v>220</v>
      </c>
      <c r="I14" s="112">
        <f t="shared" si="2"/>
        <v>120</v>
      </c>
      <c r="J14" s="112">
        <f t="shared" si="2"/>
        <v>76</v>
      </c>
      <c r="K14" s="112">
        <f t="shared" si="2"/>
        <v>98</v>
      </c>
      <c r="L14" s="112">
        <f t="shared" si="2"/>
        <v>16</v>
      </c>
      <c r="M14" s="112">
        <f t="shared" si="2"/>
        <v>0</v>
      </c>
      <c r="N14" s="112">
        <f t="shared" si="2"/>
        <v>0</v>
      </c>
      <c r="O14" s="112">
        <f t="shared" si="2"/>
        <v>0</v>
      </c>
      <c r="P14" s="112">
        <f t="shared" si="2"/>
        <v>0</v>
      </c>
      <c r="Q14" s="112">
        <f t="shared" si="2"/>
        <v>0</v>
      </c>
      <c r="R14" s="112">
        <f t="shared" si="2"/>
        <v>0</v>
      </c>
      <c r="S14" s="112">
        <f t="shared" si="2"/>
        <v>0</v>
      </c>
    </row>
    <row r="15" spans="1:19" ht="21" customHeight="1">
      <c r="A15" s="4" t="s">
        <v>19</v>
      </c>
      <c r="B15" s="254"/>
      <c r="C15" s="255"/>
      <c r="D15" s="255"/>
      <c r="E15" s="256"/>
      <c r="F15" s="3" t="s">
        <v>10</v>
      </c>
      <c r="G15" s="111">
        <f t="shared" si="1"/>
        <v>530</v>
      </c>
      <c r="H15" s="112">
        <f t="shared" si="2"/>
        <v>0</v>
      </c>
      <c r="I15" s="112">
        <f t="shared" si="2"/>
        <v>0</v>
      </c>
      <c r="J15" s="112">
        <f t="shared" si="2"/>
        <v>25</v>
      </c>
      <c r="K15" s="112">
        <f t="shared" si="2"/>
        <v>96</v>
      </c>
      <c r="L15" s="112">
        <f t="shared" si="2"/>
        <v>122</v>
      </c>
      <c r="M15" s="112">
        <f t="shared" si="2"/>
        <v>287</v>
      </c>
      <c r="N15" s="112">
        <f t="shared" si="2"/>
        <v>0</v>
      </c>
      <c r="O15" s="112">
        <f t="shared" si="2"/>
        <v>0</v>
      </c>
      <c r="P15" s="112">
        <f t="shared" si="2"/>
        <v>0</v>
      </c>
      <c r="Q15" s="112">
        <f t="shared" si="2"/>
        <v>0</v>
      </c>
      <c r="R15" s="112">
        <f t="shared" si="2"/>
        <v>0</v>
      </c>
      <c r="S15" s="112">
        <f t="shared" si="2"/>
        <v>0</v>
      </c>
    </row>
    <row r="16" spans="1:19" ht="18" customHeight="1">
      <c r="A16" s="4" t="s">
        <v>20</v>
      </c>
      <c r="B16" s="151" t="s">
        <v>152</v>
      </c>
      <c r="C16" s="152"/>
      <c r="D16" s="152"/>
      <c r="E16" s="152"/>
      <c r="F16" s="152"/>
      <c r="G16" s="111">
        <f t="shared" si="1"/>
        <v>984</v>
      </c>
      <c r="H16" s="112">
        <f t="shared" si="2"/>
        <v>42</v>
      </c>
      <c r="I16" s="112">
        <f t="shared" ref="I16:S16" si="3">I40+I62</f>
        <v>68</v>
      </c>
      <c r="J16" s="112">
        <f t="shared" si="3"/>
        <v>0</v>
      </c>
      <c r="K16" s="112">
        <f t="shared" si="3"/>
        <v>42</v>
      </c>
      <c r="L16" s="112">
        <f t="shared" si="3"/>
        <v>590</v>
      </c>
      <c r="M16" s="112">
        <f t="shared" si="3"/>
        <v>242</v>
      </c>
      <c r="N16" s="112">
        <f t="shared" si="3"/>
        <v>0</v>
      </c>
      <c r="O16" s="112">
        <f t="shared" si="3"/>
        <v>0</v>
      </c>
      <c r="P16" s="112">
        <f t="shared" si="3"/>
        <v>0</v>
      </c>
      <c r="Q16" s="112">
        <f t="shared" si="3"/>
        <v>0</v>
      </c>
      <c r="R16" s="112">
        <f t="shared" si="3"/>
        <v>0</v>
      </c>
      <c r="S16" s="112">
        <f t="shared" si="3"/>
        <v>0</v>
      </c>
    </row>
    <row r="17" spans="1:19" ht="18" customHeight="1">
      <c r="A17" s="4" t="s">
        <v>21</v>
      </c>
      <c r="B17" s="251" t="s">
        <v>31</v>
      </c>
      <c r="C17" s="252"/>
      <c r="D17" s="252"/>
      <c r="E17" s="259" t="s">
        <v>11</v>
      </c>
      <c r="F17" s="260"/>
      <c r="G17" s="111">
        <f t="shared" si="1"/>
        <v>68308</v>
      </c>
      <c r="H17" s="112">
        <f t="shared" si="2"/>
        <v>7092</v>
      </c>
      <c r="I17" s="112">
        <f>I41+I63</f>
        <v>17500</v>
      </c>
      <c r="J17" s="112">
        <f t="shared" ref="J17:S17" si="4">J41+J63</f>
        <v>10158</v>
      </c>
      <c r="K17" s="112">
        <f t="shared" si="4"/>
        <v>17500</v>
      </c>
      <c r="L17" s="112">
        <f t="shared" si="4"/>
        <v>8558</v>
      </c>
      <c r="M17" s="112">
        <f t="shared" si="4"/>
        <v>7500</v>
      </c>
      <c r="N17" s="112">
        <f t="shared" si="4"/>
        <v>0</v>
      </c>
      <c r="O17" s="112">
        <f t="shared" si="4"/>
        <v>0</v>
      </c>
      <c r="P17" s="112">
        <f t="shared" si="4"/>
        <v>0</v>
      </c>
      <c r="Q17" s="112">
        <f t="shared" si="4"/>
        <v>0</v>
      </c>
      <c r="R17" s="112">
        <f t="shared" si="4"/>
        <v>0</v>
      </c>
      <c r="S17" s="112">
        <f t="shared" si="4"/>
        <v>0</v>
      </c>
    </row>
    <row r="18" spans="1:19" ht="18" customHeight="1">
      <c r="A18" s="4" t="s">
        <v>22</v>
      </c>
      <c r="B18" s="257"/>
      <c r="C18" s="258"/>
      <c r="D18" s="258"/>
      <c r="E18" s="259" t="s">
        <v>12</v>
      </c>
      <c r="F18" s="260"/>
      <c r="G18" s="111">
        <f t="shared" si="1"/>
        <v>67588</v>
      </c>
      <c r="H18" s="112">
        <f t="shared" si="2"/>
        <v>7076</v>
      </c>
      <c r="I18" s="112">
        <f t="shared" ref="I18:S18" si="5">I42+I64</f>
        <v>17504</v>
      </c>
      <c r="J18" s="112">
        <f t="shared" si="5"/>
        <v>10002</v>
      </c>
      <c r="K18" s="112">
        <f t="shared" si="5"/>
        <v>17104</v>
      </c>
      <c r="L18" s="112">
        <f t="shared" si="5"/>
        <v>8402</v>
      </c>
      <c r="M18" s="112">
        <f t="shared" si="5"/>
        <v>7500</v>
      </c>
      <c r="N18" s="112">
        <f t="shared" si="5"/>
        <v>0</v>
      </c>
      <c r="O18" s="112">
        <f t="shared" si="5"/>
        <v>0</v>
      </c>
      <c r="P18" s="112">
        <f t="shared" si="5"/>
        <v>0</v>
      </c>
      <c r="Q18" s="112">
        <f t="shared" si="5"/>
        <v>0</v>
      </c>
      <c r="R18" s="112">
        <f t="shared" si="5"/>
        <v>0</v>
      </c>
      <c r="S18" s="112">
        <f t="shared" si="5"/>
        <v>0</v>
      </c>
    </row>
    <row r="19" spans="1:19" ht="18" customHeight="1">
      <c r="A19" s="4" t="s">
        <v>23</v>
      </c>
      <c r="B19" s="254"/>
      <c r="C19" s="255"/>
      <c r="D19" s="255"/>
      <c r="E19" s="259" t="s">
        <v>13</v>
      </c>
      <c r="F19" s="260"/>
      <c r="G19" s="113">
        <f>IF(G18=0,0,(G17-G18)/G18*100)</f>
        <v>1.0652778599751436</v>
      </c>
      <c r="H19" s="113">
        <f>IF(H18=0,0,(H17-H18)/H18*100)</f>
        <v>0.22611644997173544</v>
      </c>
      <c r="I19" s="113">
        <f t="shared" ref="I19:S19" si="6">IF(I18=0,0,(I17-I18)/I18*100)</f>
        <v>-2.2851919561243144E-2</v>
      </c>
      <c r="J19" s="113">
        <f t="shared" si="6"/>
        <v>1.5596880623875224</v>
      </c>
      <c r="K19" s="113">
        <f t="shared" si="6"/>
        <v>2.3152478952291862</v>
      </c>
      <c r="L19" s="113">
        <f t="shared" si="6"/>
        <v>1.8567007855272555</v>
      </c>
      <c r="M19" s="113">
        <f t="shared" si="6"/>
        <v>0</v>
      </c>
      <c r="N19" s="113">
        <f t="shared" si="6"/>
        <v>0</v>
      </c>
      <c r="O19" s="113">
        <f t="shared" si="6"/>
        <v>0</v>
      </c>
      <c r="P19" s="113">
        <f t="shared" si="6"/>
        <v>0</v>
      </c>
      <c r="Q19" s="113">
        <f t="shared" si="6"/>
        <v>0</v>
      </c>
      <c r="R19" s="113">
        <f t="shared" si="6"/>
        <v>0</v>
      </c>
      <c r="S19" s="113">
        <f t="shared" si="6"/>
        <v>0</v>
      </c>
    </row>
    <row r="20" spans="1:19" ht="18" customHeight="1">
      <c r="A20" s="4" t="s">
        <v>24</v>
      </c>
      <c r="B20" s="251" t="s">
        <v>35</v>
      </c>
      <c r="C20" s="252"/>
      <c r="D20" s="252"/>
      <c r="E20" s="259" t="s">
        <v>14</v>
      </c>
      <c r="F20" s="260"/>
      <c r="G20" s="111">
        <f t="shared" si="1"/>
        <v>2747</v>
      </c>
      <c r="H20" s="112">
        <f>H44+H66</f>
        <v>228</v>
      </c>
      <c r="I20" s="112">
        <f t="shared" ref="I20:S20" si="7">I44+I66</f>
        <v>502</v>
      </c>
      <c r="J20" s="112">
        <f t="shared" si="7"/>
        <v>1207</v>
      </c>
      <c r="K20" s="112">
        <f t="shared" si="7"/>
        <v>482</v>
      </c>
      <c r="L20" s="112">
        <f t="shared" si="7"/>
        <v>484</v>
      </c>
      <c r="M20" s="112">
        <f t="shared" si="7"/>
        <v>-156</v>
      </c>
      <c r="N20" s="112">
        <f t="shared" si="7"/>
        <v>0</v>
      </c>
      <c r="O20" s="112">
        <f t="shared" si="7"/>
        <v>0</v>
      </c>
      <c r="P20" s="112">
        <f t="shared" si="7"/>
        <v>0</v>
      </c>
      <c r="Q20" s="112">
        <f t="shared" si="7"/>
        <v>0</v>
      </c>
      <c r="R20" s="112">
        <f t="shared" si="7"/>
        <v>0</v>
      </c>
      <c r="S20" s="112">
        <f t="shared" si="7"/>
        <v>0</v>
      </c>
    </row>
    <row r="21" spans="1:19" ht="18" customHeight="1">
      <c r="A21" s="4" t="s">
        <v>25</v>
      </c>
      <c r="B21" s="254"/>
      <c r="C21" s="255"/>
      <c r="D21" s="255"/>
      <c r="E21" s="259" t="s">
        <v>16</v>
      </c>
      <c r="F21" s="260"/>
      <c r="G21" s="111">
        <f t="shared" si="1"/>
        <v>2105</v>
      </c>
      <c r="H21" s="112">
        <f>H45+H67</f>
        <v>365</v>
      </c>
      <c r="I21" s="112">
        <f t="shared" ref="I21:S21" si="8">I45+I67</f>
        <v>71</v>
      </c>
      <c r="J21" s="112">
        <f t="shared" si="8"/>
        <v>1237</v>
      </c>
      <c r="K21" s="112">
        <f t="shared" si="8"/>
        <v>23</v>
      </c>
      <c r="L21" s="112">
        <f t="shared" si="8"/>
        <v>409</v>
      </c>
      <c r="M21" s="112">
        <f t="shared" si="8"/>
        <v>0</v>
      </c>
      <c r="N21" s="112">
        <f t="shared" si="8"/>
        <v>0</v>
      </c>
      <c r="O21" s="112">
        <f t="shared" si="8"/>
        <v>0</v>
      </c>
      <c r="P21" s="112">
        <f t="shared" si="8"/>
        <v>0</v>
      </c>
      <c r="Q21" s="112">
        <f t="shared" si="8"/>
        <v>0</v>
      </c>
      <c r="R21" s="112">
        <f t="shared" si="8"/>
        <v>0</v>
      </c>
      <c r="S21" s="112">
        <f t="shared" si="8"/>
        <v>0</v>
      </c>
    </row>
    <row r="22" spans="1:19" ht="18" customHeight="1">
      <c r="A22" s="4" t="s">
        <v>26</v>
      </c>
      <c r="B22" s="151" t="s">
        <v>36</v>
      </c>
      <c r="C22" s="152"/>
      <c r="D22" s="152"/>
      <c r="E22" s="152"/>
      <c r="F22" s="152"/>
      <c r="G22" s="109">
        <f t="shared" ref="G22:L22" si="9">G21-G20</f>
        <v>-642</v>
      </c>
      <c r="H22" s="109">
        <f t="shared" si="9"/>
        <v>137</v>
      </c>
      <c r="I22" s="109">
        <f t="shared" si="9"/>
        <v>-431</v>
      </c>
      <c r="J22" s="109">
        <f t="shared" si="9"/>
        <v>30</v>
      </c>
      <c r="K22" s="109">
        <f t="shared" si="9"/>
        <v>-459</v>
      </c>
      <c r="L22" s="109">
        <f t="shared" si="9"/>
        <v>-75</v>
      </c>
      <c r="M22" s="114">
        <f>IF(M21=0,0,(M20-M21)/M21*100)</f>
        <v>0</v>
      </c>
      <c r="N22" s="114">
        <f t="shared" ref="N22:S22" si="10">IF(N21=0,0,(N20-N21)/N21*100)</f>
        <v>0</v>
      </c>
      <c r="O22" s="114">
        <f t="shared" si="10"/>
        <v>0</v>
      </c>
      <c r="P22" s="114">
        <f t="shared" si="10"/>
        <v>0</v>
      </c>
      <c r="Q22" s="114">
        <f t="shared" si="10"/>
        <v>0</v>
      </c>
      <c r="R22" s="114">
        <f t="shared" si="10"/>
        <v>0</v>
      </c>
      <c r="S22" s="114">
        <f t="shared" si="10"/>
        <v>0</v>
      </c>
    </row>
    <row r="23" spans="1:19" ht="18" customHeight="1">
      <c r="A23" s="4" t="s">
        <v>27</v>
      </c>
      <c r="B23" s="151" t="s">
        <v>76</v>
      </c>
      <c r="C23" s="152"/>
      <c r="D23" s="152"/>
      <c r="E23" s="152"/>
      <c r="F23" s="152"/>
      <c r="G23" s="111">
        <f>G12+G13+G14+G15+F16+G18+G21</f>
        <v>142072</v>
      </c>
      <c r="H23" s="111">
        <f t="shared" ref="H23:S23" si="11">H12+H13+H14+H15+H16+H18+H21</f>
        <v>15269</v>
      </c>
      <c r="I23" s="111">
        <f t="shared" si="11"/>
        <v>35957</v>
      </c>
      <c r="J23" s="111">
        <f t="shared" si="11"/>
        <v>22600</v>
      </c>
      <c r="K23" s="111">
        <f t="shared" si="11"/>
        <v>34993</v>
      </c>
      <c r="L23" s="111">
        <f t="shared" si="11"/>
        <v>18909</v>
      </c>
      <c r="M23" s="111">
        <f t="shared" si="11"/>
        <v>15328</v>
      </c>
      <c r="N23" s="111">
        <f t="shared" si="11"/>
        <v>0</v>
      </c>
      <c r="O23" s="111">
        <f t="shared" si="11"/>
        <v>0</v>
      </c>
      <c r="P23" s="111">
        <f t="shared" si="11"/>
        <v>0</v>
      </c>
      <c r="Q23" s="111">
        <f t="shared" si="11"/>
        <v>0</v>
      </c>
      <c r="R23" s="111">
        <f t="shared" si="11"/>
        <v>0</v>
      </c>
      <c r="S23" s="111">
        <f t="shared" si="11"/>
        <v>0</v>
      </c>
    </row>
    <row r="24" spans="1:19" ht="18" customHeight="1">
      <c r="A24" s="4" t="s">
        <v>28</v>
      </c>
      <c r="B24" s="251" t="s">
        <v>32</v>
      </c>
      <c r="C24" s="252"/>
      <c r="D24" s="252"/>
      <c r="E24" s="253"/>
      <c r="F24" s="3" t="s">
        <v>6</v>
      </c>
      <c r="G24" s="21">
        <v>3</v>
      </c>
      <c r="H24" s="21">
        <v>3</v>
      </c>
      <c r="I24" s="21">
        <v>3</v>
      </c>
      <c r="J24" s="21">
        <v>3</v>
      </c>
      <c r="K24" s="21">
        <v>3</v>
      </c>
      <c r="L24" s="21">
        <v>3</v>
      </c>
      <c r="M24" s="21">
        <v>3</v>
      </c>
      <c r="N24" s="21">
        <v>3</v>
      </c>
      <c r="O24" s="21">
        <v>3</v>
      </c>
      <c r="P24" s="21">
        <v>3</v>
      </c>
      <c r="Q24" s="21">
        <v>3</v>
      </c>
      <c r="R24" s="21">
        <v>3</v>
      </c>
      <c r="S24" s="21">
        <v>3</v>
      </c>
    </row>
    <row r="25" spans="1:19" ht="18" customHeight="1">
      <c r="A25" s="4" t="s">
        <v>29</v>
      </c>
      <c r="B25" s="254"/>
      <c r="C25" s="255"/>
      <c r="D25" s="255"/>
      <c r="E25" s="256"/>
      <c r="F25" s="3" t="s">
        <v>37</v>
      </c>
      <c r="G25" s="110">
        <f>G23*G24/100</f>
        <v>4262.16</v>
      </c>
      <c r="H25" s="110">
        <f t="shared" ref="H25:S25" si="12">H23*H24/100</f>
        <v>458.07</v>
      </c>
      <c r="I25" s="110">
        <f t="shared" si="12"/>
        <v>1078.71</v>
      </c>
      <c r="J25" s="110">
        <f t="shared" si="12"/>
        <v>678</v>
      </c>
      <c r="K25" s="110">
        <f t="shared" si="12"/>
        <v>1049.79</v>
      </c>
      <c r="L25" s="110">
        <f t="shared" si="12"/>
        <v>567.27</v>
      </c>
      <c r="M25" s="110">
        <f t="shared" si="12"/>
        <v>459.84</v>
      </c>
      <c r="N25" s="110">
        <f t="shared" si="12"/>
        <v>0</v>
      </c>
      <c r="O25" s="110">
        <f t="shared" si="12"/>
        <v>0</v>
      </c>
      <c r="P25" s="110">
        <f t="shared" si="12"/>
        <v>0</v>
      </c>
      <c r="Q25" s="110">
        <f t="shared" si="12"/>
        <v>0</v>
      </c>
      <c r="R25" s="110">
        <f t="shared" si="12"/>
        <v>0</v>
      </c>
      <c r="S25" s="110">
        <f t="shared" si="12"/>
        <v>0</v>
      </c>
    </row>
    <row r="26" spans="1:19" s="42" customFormat="1" ht="18" customHeight="1">
      <c r="A26" s="61"/>
      <c r="B26" s="62"/>
      <c r="C26" s="62"/>
      <c r="D26" s="62"/>
      <c r="E26" s="62"/>
      <c r="F26" s="77"/>
      <c r="G26" s="63"/>
      <c r="H26" s="63"/>
      <c r="I26" s="63"/>
      <c r="J26" s="63"/>
      <c r="K26" s="63"/>
      <c r="L26" s="63"/>
      <c r="M26" s="63"/>
      <c r="N26" s="64"/>
      <c r="O26" s="64"/>
      <c r="P26" s="64"/>
      <c r="Q26" s="64"/>
      <c r="R26" s="64"/>
      <c r="S26" s="64"/>
    </row>
    <row r="27" spans="1:19" ht="18" customHeight="1">
      <c r="A27" s="237" t="s">
        <v>207</v>
      </c>
      <c r="B27" s="271"/>
      <c r="C27" s="271"/>
      <c r="D27" s="271"/>
      <c r="E27" s="271"/>
      <c r="F27" s="271"/>
      <c r="G27" s="271"/>
      <c r="H27" s="271"/>
      <c r="I27" s="271"/>
      <c r="J27" s="271"/>
      <c r="K27" s="271"/>
      <c r="L27" s="271"/>
      <c r="M27" s="271"/>
      <c r="N27" s="271"/>
      <c r="O27" s="271"/>
      <c r="P27" s="271"/>
      <c r="Q27" s="65"/>
      <c r="R27" s="65"/>
      <c r="S27" s="65"/>
    </row>
    <row r="28" spans="1:19" ht="18" customHeight="1">
      <c r="A28" s="74"/>
      <c r="B28" s="95"/>
      <c r="C28" s="95"/>
      <c r="D28" s="95"/>
      <c r="E28" s="95"/>
      <c r="F28" s="95"/>
      <c r="G28" s="95"/>
      <c r="H28" s="95"/>
      <c r="I28" s="95"/>
      <c r="J28" s="95"/>
      <c r="K28" s="95"/>
      <c r="L28" s="95"/>
      <c r="M28" s="95"/>
      <c r="N28" s="95"/>
      <c r="O28" s="95"/>
      <c r="P28" s="95"/>
      <c r="Q28" s="96"/>
      <c r="R28" s="96"/>
      <c r="S28" s="96"/>
    </row>
    <row r="29" spans="1:19" ht="18" customHeight="1">
      <c r="A29" s="196" t="s">
        <v>208</v>
      </c>
      <c r="B29" s="232"/>
      <c r="C29" s="232"/>
      <c r="D29" s="272" t="s">
        <v>209</v>
      </c>
      <c r="E29" s="273"/>
      <c r="F29" s="273"/>
      <c r="G29" s="273"/>
      <c r="H29" s="273"/>
      <c r="I29" s="273"/>
      <c r="J29" s="273"/>
      <c r="K29" s="273"/>
      <c r="L29" s="273"/>
      <c r="M29" s="274"/>
      <c r="N29" s="274"/>
      <c r="O29" s="275"/>
      <c r="P29" s="276"/>
    </row>
    <row r="30" spans="1:19" s="42" customFormat="1" ht="18" customHeight="1">
      <c r="A30" s="61"/>
      <c r="B30" s="62"/>
      <c r="C30" s="62"/>
      <c r="D30" s="62"/>
      <c r="E30" s="62"/>
      <c r="F30" s="77"/>
      <c r="G30" s="63"/>
      <c r="H30" s="63"/>
      <c r="I30" s="63"/>
      <c r="J30" s="63"/>
      <c r="K30" s="63"/>
      <c r="L30" s="63"/>
      <c r="M30" s="63"/>
      <c r="N30" s="64"/>
      <c r="O30" s="64"/>
      <c r="P30" s="64"/>
      <c r="Q30" s="64"/>
      <c r="R30" s="64"/>
      <c r="S30" s="64"/>
    </row>
    <row r="31" spans="1:19" ht="36" customHeight="1">
      <c r="A31" s="241" t="s">
        <v>30</v>
      </c>
      <c r="B31" s="202" t="s">
        <v>4</v>
      </c>
      <c r="C31" s="203"/>
      <c r="D31" s="203"/>
      <c r="E31" s="203"/>
      <c r="F31" s="235"/>
      <c r="G31" s="248" t="s">
        <v>154</v>
      </c>
      <c r="H31" s="249"/>
      <c r="I31" s="249"/>
      <c r="J31" s="249"/>
      <c r="K31" s="249"/>
      <c r="L31" s="249"/>
      <c r="M31" s="249"/>
      <c r="N31" s="249"/>
      <c r="O31" s="249"/>
      <c r="P31" s="250"/>
      <c r="Q31" s="60"/>
      <c r="R31" s="60"/>
      <c r="S31" s="60"/>
    </row>
    <row r="32" spans="1:19" ht="18" customHeight="1">
      <c r="A32" s="242"/>
      <c r="B32" s="236"/>
      <c r="C32" s="237"/>
      <c r="D32" s="237"/>
      <c r="E32" s="237"/>
      <c r="F32" s="238"/>
      <c r="G32" s="245" t="s">
        <v>5</v>
      </c>
      <c r="H32" s="59" t="s">
        <v>146</v>
      </c>
      <c r="I32" s="59" t="s">
        <v>147</v>
      </c>
      <c r="J32" s="59" t="s">
        <v>149</v>
      </c>
      <c r="K32" s="59" t="s">
        <v>148</v>
      </c>
      <c r="L32" s="59" t="s">
        <v>150</v>
      </c>
      <c r="M32" s="59" t="s">
        <v>151</v>
      </c>
      <c r="N32" s="97"/>
      <c r="O32" s="98"/>
      <c r="P32" s="98"/>
      <c r="Q32" s="98"/>
      <c r="R32" s="98"/>
      <c r="S32" s="98"/>
    </row>
    <row r="33" spans="1:19" ht="38.4" customHeight="1">
      <c r="A33" s="243"/>
      <c r="B33" s="236"/>
      <c r="C33" s="237"/>
      <c r="D33" s="237"/>
      <c r="E33" s="237"/>
      <c r="F33" s="238"/>
      <c r="G33" s="246"/>
      <c r="H33" s="72" t="s">
        <v>108</v>
      </c>
      <c r="I33" s="72" t="s">
        <v>108</v>
      </c>
      <c r="J33" s="72" t="s">
        <v>104</v>
      </c>
      <c r="K33" s="72" t="s">
        <v>109</v>
      </c>
      <c r="L33" s="72" t="s">
        <v>109</v>
      </c>
      <c r="M33" s="72" t="s">
        <v>110</v>
      </c>
      <c r="N33" s="99" t="s">
        <v>60</v>
      </c>
      <c r="O33" s="99" t="s">
        <v>60</v>
      </c>
      <c r="P33" s="99" t="s">
        <v>60</v>
      </c>
      <c r="Q33" s="27"/>
      <c r="R33" s="27"/>
      <c r="S33" s="27"/>
    </row>
    <row r="34" spans="1:19" ht="33" customHeight="1">
      <c r="A34" s="243"/>
      <c r="B34" s="236"/>
      <c r="C34" s="237"/>
      <c r="D34" s="237"/>
      <c r="E34" s="237"/>
      <c r="F34" s="238"/>
      <c r="G34" s="246"/>
      <c r="H34" s="72" t="s">
        <v>3</v>
      </c>
      <c r="I34" s="56" t="s">
        <v>8</v>
      </c>
      <c r="J34" s="72" t="s">
        <v>1</v>
      </c>
      <c r="K34" s="72" t="s">
        <v>106</v>
      </c>
      <c r="L34" s="72" t="s">
        <v>105</v>
      </c>
      <c r="M34" s="72" t="s">
        <v>107</v>
      </c>
      <c r="N34" s="99" t="s">
        <v>60</v>
      </c>
      <c r="O34" s="99" t="s">
        <v>60</v>
      </c>
      <c r="P34" s="99" t="s">
        <v>60</v>
      </c>
      <c r="Q34" s="27"/>
      <c r="R34" s="27"/>
      <c r="S34" s="27"/>
    </row>
    <row r="35" spans="1:19" ht="16.8" customHeight="1">
      <c r="A35" s="244"/>
      <c r="B35" s="239"/>
      <c r="C35" s="240"/>
      <c r="D35" s="240"/>
      <c r="E35" s="240"/>
      <c r="F35" s="207"/>
      <c r="G35" s="247"/>
      <c r="H35" s="72" t="s">
        <v>111</v>
      </c>
      <c r="I35" s="56" t="s">
        <v>111</v>
      </c>
      <c r="J35" s="31" t="s">
        <v>112</v>
      </c>
      <c r="K35" s="31" t="s">
        <v>113</v>
      </c>
      <c r="L35" s="31" t="s">
        <v>113</v>
      </c>
      <c r="M35" s="31" t="s">
        <v>113</v>
      </c>
      <c r="N35" s="99" t="s">
        <v>60</v>
      </c>
      <c r="O35" s="99" t="s">
        <v>60</v>
      </c>
      <c r="P35" s="99" t="s">
        <v>60</v>
      </c>
      <c r="Q35" s="27"/>
      <c r="R35" s="27"/>
      <c r="S35" s="27"/>
    </row>
    <row r="36" spans="1:19" ht="18" customHeight="1">
      <c r="A36" s="75" t="s">
        <v>15</v>
      </c>
      <c r="B36" s="151" t="s">
        <v>33</v>
      </c>
      <c r="C36" s="152"/>
      <c r="D36" s="152"/>
      <c r="E36" s="152"/>
      <c r="F36" s="152"/>
      <c r="G36" s="111">
        <f>SUM(H36:S36)</f>
        <v>2369</v>
      </c>
      <c r="H36" s="120">
        <v>210</v>
      </c>
      <c r="I36" s="120">
        <v>332</v>
      </c>
      <c r="J36" s="120">
        <v>817</v>
      </c>
      <c r="K36" s="120">
        <v>0</v>
      </c>
      <c r="L36" s="120">
        <v>967</v>
      </c>
      <c r="M36" s="120">
        <v>43</v>
      </c>
      <c r="N36" s="117"/>
      <c r="O36" s="117"/>
      <c r="P36" s="117"/>
      <c r="Q36" s="117"/>
      <c r="R36" s="117"/>
      <c r="S36" s="117"/>
    </row>
    <row r="37" spans="1:19" ht="18" customHeight="1">
      <c r="A37" s="75" t="s">
        <v>17</v>
      </c>
      <c r="B37" s="151" t="s">
        <v>34</v>
      </c>
      <c r="C37" s="152"/>
      <c r="D37" s="152"/>
      <c r="E37" s="152"/>
      <c r="F37" s="152"/>
      <c r="G37" s="111">
        <f t="shared" ref="G37:G45" si="13">SUM(H37:S37)</f>
        <v>33467</v>
      </c>
      <c r="H37" s="120">
        <v>3528</v>
      </c>
      <c r="I37" s="120">
        <v>8865</v>
      </c>
      <c r="J37" s="120">
        <v>4963</v>
      </c>
      <c r="K37" s="120">
        <v>8865</v>
      </c>
      <c r="L37" s="120">
        <v>3668</v>
      </c>
      <c r="M37" s="120">
        <v>3578</v>
      </c>
      <c r="N37" s="117"/>
      <c r="O37" s="117"/>
      <c r="P37" s="117"/>
      <c r="Q37" s="117"/>
      <c r="R37" s="117"/>
      <c r="S37" s="117"/>
    </row>
    <row r="38" spans="1:19" ht="18" customHeight="1">
      <c r="A38" s="75" t="s">
        <v>18</v>
      </c>
      <c r="B38" s="251" t="s">
        <v>103</v>
      </c>
      <c r="C38" s="252"/>
      <c r="D38" s="252"/>
      <c r="E38" s="253"/>
      <c r="F38" s="73" t="s">
        <v>9</v>
      </c>
      <c r="G38" s="111">
        <f t="shared" si="13"/>
        <v>276</v>
      </c>
      <c r="H38" s="120">
        <v>135</v>
      </c>
      <c r="I38" s="120">
        <v>60</v>
      </c>
      <c r="J38" s="120">
        <v>39</v>
      </c>
      <c r="K38" s="120">
        <v>34</v>
      </c>
      <c r="L38" s="120">
        <v>8</v>
      </c>
      <c r="M38" s="120">
        <v>0</v>
      </c>
      <c r="N38" s="117"/>
      <c r="O38" s="117"/>
      <c r="P38" s="117"/>
      <c r="Q38" s="117"/>
      <c r="R38" s="117"/>
      <c r="S38" s="117"/>
    </row>
    <row r="39" spans="1:19" ht="16.8" customHeight="1">
      <c r="A39" s="75" t="s">
        <v>19</v>
      </c>
      <c r="B39" s="254"/>
      <c r="C39" s="255"/>
      <c r="D39" s="255"/>
      <c r="E39" s="256"/>
      <c r="F39" s="73" t="s">
        <v>10</v>
      </c>
      <c r="G39" s="111">
        <f t="shared" si="13"/>
        <v>276</v>
      </c>
      <c r="H39" s="120">
        <v>0</v>
      </c>
      <c r="I39" s="120">
        <v>0</v>
      </c>
      <c r="J39" s="120">
        <v>12</v>
      </c>
      <c r="K39" s="120">
        <v>71</v>
      </c>
      <c r="L39" s="120">
        <v>35</v>
      </c>
      <c r="M39" s="120">
        <v>158</v>
      </c>
      <c r="N39" s="117"/>
      <c r="O39" s="117"/>
      <c r="P39" s="117"/>
      <c r="Q39" s="117"/>
      <c r="R39" s="117"/>
      <c r="S39" s="117"/>
    </row>
    <row r="40" spans="1:19" ht="18" customHeight="1">
      <c r="A40" s="75" t="s">
        <v>20</v>
      </c>
      <c r="B40" s="151" t="s">
        <v>152</v>
      </c>
      <c r="C40" s="152"/>
      <c r="D40" s="152"/>
      <c r="E40" s="152"/>
      <c r="F40" s="152"/>
      <c r="G40" s="111">
        <f t="shared" si="13"/>
        <v>442</v>
      </c>
      <c r="H40" s="120">
        <v>21</v>
      </c>
      <c r="I40" s="120">
        <v>34</v>
      </c>
      <c r="J40" s="120">
        <v>0</v>
      </c>
      <c r="K40" s="120">
        <v>21</v>
      </c>
      <c r="L40" s="120">
        <v>245</v>
      </c>
      <c r="M40" s="120">
        <v>121</v>
      </c>
      <c r="N40" s="117"/>
      <c r="O40" s="117"/>
      <c r="P40" s="117"/>
      <c r="Q40" s="117"/>
      <c r="R40" s="117"/>
      <c r="S40" s="117"/>
    </row>
    <row r="41" spans="1:19" ht="18" customHeight="1">
      <c r="A41" s="75" t="s">
        <v>21</v>
      </c>
      <c r="B41" s="251" t="s">
        <v>31</v>
      </c>
      <c r="C41" s="252"/>
      <c r="D41" s="252"/>
      <c r="E41" s="259" t="s">
        <v>11</v>
      </c>
      <c r="F41" s="260"/>
      <c r="G41" s="111">
        <f t="shared" si="13"/>
        <v>34954</v>
      </c>
      <c r="H41" s="120">
        <v>3846</v>
      </c>
      <c r="I41" s="120">
        <v>8750</v>
      </c>
      <c r="J41" s="120">
        <v>5529</v>
      </c>
      <c r="K41" s="120">
        <v>8750</v>
      </c>
      <c r="L41" s="120">
        <v>4329</v>
      </c>
      <c r="M41" s="120">
        <v>3750</v>
      </c>
      <c r="N41" s="117"/>
      <c r="O41" s="117"/>
      <c r="P41" s="117"/>
      <c r="Q41" s="117"/>
      <c r="R41" s="117"/>
      <c r="S41" s="117"/>
    </row>
    <row r="42" spans="1:19" ht="18" customHeight="1">
      <c r="A42" s="75" t="s">
        <v>22</v>
      </c>
      <c r="B42" s="257"/>
      <c r="C42" s="258"/>
      <c r="D42" s="258"/>
      <c r="E42" s="259" t="s">
        <v>12</v>
      </c>
      <c r="F42" s="260"/>
      <c r="G42" s="111">
        <f t="shared" si="13"/>
        <v>34893</v>
      </c>
      <c r="H42" s="120">
        <v>3637</v>
      </c>
      <c r="I42" s="120">
        <v>8952</v>
      </c>
      <c r="J42" s="120">
        <v>5651</v>
      </c>
      <c r="K42" s="120">
        <v>8552</v>
      </c>
      <c r="L42" s="120">
        <v>4351</v>
      </c>
      <c r="M42" s="120">
        <v>3750</v>
      </c>
      <c r="N42" s="117"/>
      <c r="O42" s="117"/>
      <c r="P42" s="117"/>
      <c r="Q42" s="117"/>
      <c r="R42" s="117"/>
      <c r="S42" s="117"/>
    </row>
    <row r="43" spans="1:19" ht="18" customHeight="1">
      <c r="A43" s="75" t="s">
        <v>23</v>
      </c>
      <c r="B43" s="254"/>
      <c r="C43" s="255"/>
      <c r="D43" s="255"/>
      <c r="E43" s="259" t="s">
        <v>13</v>
      </c>
      <c r="F43" s="260"/>
      <c r="G43" s="113">
        <f>IF(G42=0,0,(G41-G42)/G42*100)</f>
        <v>0.17482016450290891</v>
      </c>
      <c r="H43" s="113">
        <f>IF(H42=0,0,(H41-H42)/H42*100)</f>
        <v>5.7464943634863905</v>
      </c>
      <c r="I43" s="113">
        <f t="shared" ref="I43:S43" si="14">IF(I42=0,0,(I41-I42)/I42*100)</f>
        <v>-2.2564789991063448</v>
      </c>
      <c r="J43" s="113">
        <f t="shared" si="14"/>
        <v>-2.1589099274464698</v>
      </c>
      <c r="K43" s="113">
        <f t="shared" si="14"/>
        <v>2.3152478952291862</v>
      </c>
      <c r="L43" s="113">
        <f t="shared" si="14"/>
        <v>-0.505630889450701</v>
      </c>
      <c r="M43" s="113">
        <f t="shared" si="14"/>
        <v>0</v>
      </c>
      <c r="N43" s="113">
        <f t="shared" si="14"/>
        <v>0</v>
      </c>
      <c r="O43" s="113">
        <f t="shared" si="14"/>
        <v>0</v>
      </c>
      <c r="P43" s="113">
        <f t="shared" si="14"/>
        <v>0</v>
      </c>
      <c r="Q43" s="113">
        <f t="shared" si="14"/>
        <v>0</v>
      </c>
      <c r="R43" s="113">
        <f t="shared" si="14"/>
        <v>0</v>
      </c>
      <c r="S43" s="113">
        <f t="shared" si="14"/>
        <v>0</v>
      </c>
    </row>
    <row r="44" spans="1:19" ht="18" customHeight="1">
      <c r="A44" s="75" t="s">
        <v>24</v>
      </c>
      <c r="B44" s="251" t="s">
        <v>35</v>
      </c>
      <c r="C44" s="252"/>
      <c r="D44" s="252"/>
      <c r="E44" s="259" t="s">
        <v>14</v>
      </c>
      <c r="F44" s="260"/>
      <c r="G44" s="111">
        <f t="shared" ref="G44:S44" si="15">G36+G37+G39-G38-G40-G42</f>
        <v>501</v>
      </c>
      <c r="H44" s="111">
        <f t="shared" si="15"/>
        <v>-55</v>
      </c>
      <c r="I44" s="111">
        <f t="shared" si="15"/>
        <v>151</v>
      </c>
      <c r="J44" s="111">
        <f t="shared" si="15"/>
        <v>102</v>
      </c>
      <c r="K44" s="111">
        <f t="shared" si="15"/>
        <v>329</v>
      </c>
      <c r="L44" s="111">
        <f t="shared" si="15"/>
        <v>66</v>
      </c>
      <c r="M44" s="111">
        <f t="shared" si="15"/>
        <v>-92</v>
      </c>
      <c r="N44" s="111">
        <f t="shared" si="15"/>
        <v>0</v>
      </c>
      <c r="O44" s="111">
        <f t="shared" si="15"/>
        <v>0</v>
      </c>
      <c r="P44" s="111">
        <f t="shared" si="15"/>
        <v>0</v>
      </c>
      <c r="Q44" s="111">
        <f t="shared" si="15"/>
        <v>0</v>
      </c>
      <c r="R44" s="111">
        <f t="shared" si="15"/>
        <v>0</v>
      </c>
      <c r="S44" s="111">
        <f t="shared" si="15"/>
        <v>0</v>
      </c>
    </row>
    <row r="45" spans="1:19" ht="18" customHeight="1">
      <c r="A45" s="75" t="s">
        <v>25</v>
      </c>
      <c r="B45" s="254"/>
      <c r="C45" s="255"/>
      <c r="D45" s="255"/>
      <c r="E45" s="259" t="s">
        <v>16</v>
      </c>
      <c r="F45" s="260"/>
      <c r="G45" s="111">
        <f t="shared" si="13"/>
        <v>600</v>
      </c>
      <c r="H45" s="120">
        <v>131</v>
      </c>
      <c r="I45" s="120">
        <v>39</v>
      </c>
      <c r="J45" s="120">
        <v>374</v>
      </c>
      <c r="K45" s="120">
        <v>0</v>
      </c>
      <c r="L45" s="120">
        <v>56</v>
      </c>
      <c r="M45" s="120">
        <v>0</v>
      </c>
      <c r="N45" s="117"/>
      <c r="O45" s="117"/>
      <c r="P45" s="117"/>
      <c r="Q45" s="117"/>
      <c r="R45" s="117"/>
      <c r="S45" s="117"/>
    </row>
    <row r="46" spans="1:19" ht="18" customHeight="1">
      <c r="A46" s="75" t="s">
        <v>26</v>
      </c>
      <c r="B46" s="151" t="s">
        <v>36</v>
      </c>
      <c r="C46" s="152"/>
      <c r="D46" s="152"/>
      <c r="E46" s="152"/>
      <c r="F46" s="152"/>
      <c r="G46" s="18">
        <f t="shared" ref="G46:S46" si="16">G45-G44</f>
        <v>99</v>
      </c>
      <c r="H46" s="18">
        <f t="shared" si="16"/>
        <v>186</v>
      </c>
      <c r="I46" s="18">
        <f t="shared" si="16"/>
        <v>-112</v>
      </c>
      <c r="J46" s="18">
        <f t="shared" si="16"/>
        <v>272</v>
      </c>
      <c r="K46" s="18">
        <f t="shared" si="16"/>
        <v>-329</v>
      </c>
      <c r="L46" s="18">
        <f t="shared" si="16"/>
        <v>-10</v>
      </c>
      <c r="M46" s="18">
        <f t="shared" si="16"/>
        <v>92</v>
      </c>
      <c r="N46" s="18">
        <f t="shared" si="16"/>
        <v>0</v>
      </c>
      <c r="O46" s="18">
        <f t="shared" si="16"/>
        <v>0</v>
      </c>
      <c r="P46" s="18">
        <f t="shared" si="16"/>
        <v>0</v>
      </c>
      <c r="Q46" s="18">
        <f t="shared" si="16"/>
        <v>0</v>
      </c>
      <c r="R46" s="18">
        <f t="shared" si="16"/>
        <v>0</v>
      </c>
      <c r="S46" s="18">
        <f t="shared" si="16"/>
        <v>0</v>
      </c>
    </row>
    <row r="47" spans="1:19" ht="18" customHeight="1">
      <c r="A47" s="75" t="s">
        <v>27</v>
      </c>
      <c r="B47" s="151" t="s">
        <v>76</v>
      </c>
      <c r="C47" s="152"/>
      <c r="D47" s="152"/>
      <c r="E47" s="152"/>
      <c r="F47" s="152"/>
      <c r="G47" s="111">
        <f>G36+G37+G38+G39+F40+G42+G45</f>
        <v>71881</v>
      </c>
      <c r="H47" s="111">
        <f t="shared" ref="H47:S47" si="17">H36+H37+H38+H39+H40+H42+H45</f>
        <v>7662</v>
      </c>
      <c r="I47" s="111">
        <f t="shared" si="17"/>
        <v>18282</v>
      </c>
      <c r="J47" s="111">
        <f t="shared" si="17"/>
        <v>11856</v>
      </c>
      <c r="K47" s="111">
        <f t="shared" si="17"/>
        <v>17543</v>
      </c>
      <c r="L47" s="111">
        <f t="shared" si="17"/>
        <v>9330</v>
      </c>
      <c r="M47" s="111">
        <f t="shared" si="17"/>
        <v>7650</v>
      </c>
      <c r="N47" s="111">
        <f t="shared" si="17"/>
        <v>0</v>
      </c>
      <c r="O47" s="111">
        <f t="shared" si="17"/>
        <v>0</v>
      </c>
      <c r="P47" s="111">
        <f t="shared" si="17"/>
        <v>0</v>
      </c>
      <c r="Q47" s="111">
        <f t="shared" si="17"/>
        <v>0</v>
      </c>
      <c r="R47" s="111">
        <f t="shared" si="17"/>
        <v>0</v>
      </c>
      <c r="S47" s="111">
        <f t="shared" si="17"/>
        <v>0</v>
      </c>
    </row>
    <row r="48" spans="1:19" ht="18" customHeight="1">
      <c r="A48" s="75" t="s">
        <v>28</v>
      </c>
      <c r="B48" s="251" t="s">
        <v>32</v>
      </c>
      <c r="C48" s="252"/>
      <c r="D48" s="252"/>
      <c r="E48" s="253"/>
      <c r="F48" s="73" t="s">
        <v>6</v>
      </c>
      <c r="G48" s="21">
        <v>3</v>
      </c>
      <c r="H48" s="21">
        <v>3</v>
      </c>
      <c r="I48" s="21">
        <v>3</v>
      </c>
      <c r="J48" s="21">
        <v>3</v>
      </c>
      <c r="K48" s="21">
        <v>3</v>
      </c>
      <c r="L48" s="21">
        <v>3</v>
      </c>
      <c r="M48" s="21">
        <v>3</v>
      </c>
      <c r="N48" s="21">
        <v>3</v>
      </c>
      <c r="O48" s="21">
        <v>3</v>
      </c>
      <c r="P48" s="21">
        <v>3</v>
      </c>
      <c r="Q48" s="21">
        <v>3</v>
      </c>
      <c r="R48" s="21">
        <v>3</v>
      </c>
      <c r="S48" s="21">
        <v>3</v>
      </c>
    </row>
    <row r="49" spans="1:19" ht="18" customHeight="1">
      <c r="A49" s="75" t="s">
        <v>29</v>
      </c>
      <c r="B49" s="254"/>
      <c r="C49" s="255"/>
      <c r="D49" s="255"/>
      <c r="E49" s="256"/>
      <c r="F49" s="73" t="s">
        <v>37</v>
      </c>
      <c r="G49" s="110">
        <f>G47*G48/100</f>
        <v>2156.4299999999998</v>
      </c>
      <c r="H49" s="110">
        <f t="shared" ref="H49:S49" si="18">H47*H48/100</f>
        <v>229.86</v>
      </c>
      <c r="I49" s="110">
        <f t="shared" si="18"/>
        <v>548.46</v>
      </c>
      <c r="J49" s="110">
        <f t="shared" si="18"/>
        <v>355.68</v>
      </c>
      <c r="K49" s="110">
        <f t="shared" si="18"/>
        <v>526.29</v>
      </c>
      <c r="L49" s="110">
        <f t="shared" si="18"/>
        <v>279.89999999999998</v>
      </c>
      <c r="M49" s="110">
        <f t="shared" si="18"/>
        <v>229.5</v>
      </c>
      <c r="N49" s="110">
        <f t="shared" si="18"/>
        <v>0</v>
      </c>
      <c r="O49" s="110">
        <f t="shared" si="18"/>
        <v>0</v>
      </c>
      <c r="P49" s="110">
        <f t="shared" si="18"/>
        <v>0</v>
      </c>
      <c r="Q49" s="110">
        <f t="shared" si="18"/>
        <v>0</v>
      </c>
      <c r="R49" s="110">
        <f t="shared" si="18"/>
        <v>0</v>
      </c>
      <c r="S49" s="110">
        <f t="shared" si="18"/>
        <v>0</v>
      </c>
    </row>
    <row r="50" spans="1:19" s="42" customFormat="1" ht="18" customHeight="1">
      <c r="A50" s="61"/>
      <c r="B50" s="62"/>
      <c r="C50" s="62"/>
      <c r="D50" s="62"/>
      <c r="E50" s="62"/>
      <c r="F50" s="77"/>
      <c r="G50" s="63"/>
      <c r="H50" s="63"/>
      <c r="I50" s="63"/>
      <c r="J50" s="63"/>
      <c r="K50" s="63"/>
      <c r="L50" s="63"/>
      <c r="M50" s="63"/>
      <c r="N50" s="64"/>
      <c r="O50" s="64"/>
      <c r="P50" s="64"/>
      <c r="Q50" s="64"/>
      <c r="R50" s="64"/>
      <c r="S50" s="64"/>
    </row>
    <row r="51" spans="1:19" ht="18" customHeight="1">
      <c r="A51" s="196" t="s">
        <v>208</v>
      </c>
      <c r="B51" s="232"/>
      <c r="C51" s="232"/>
      <c r="D51" s="272" t="s">
        <v>210</v>
      </c>
      <c r="E51" s="273"/>
      <c r="F51" s="273"/>
      <c r="G51" s="273"/>
      <c r="H51" s="273"/>
      <c r="I51" s="273"/>
      <c r="J51" s="273"/>
      <c r="K51" s="273"/>
      <c r="L51" s="273"/>
      <c r="M51" s="274"/>
      <c r="N51" s="274"/>
      <c r="O51" s="275"/>
      <c r="P51" s="276"/>
    </row>
    <row r="52" spans="1:19" s="42" customFormat="1" ht="18" customHeight="1">
      <c r="A52" s="61"/>
      <c r="B52" s="62"/>
      <c r="C52" s="62"/>
      <c r="D52" s="62"/>
      <c r="E52" s="62"/>
      <c r="F52" s="77"/>
      <c r="G52" s="63"/>
      <c r="H52" s="63"/>
      <c r="I52" s="63"/>
      <c r="J52" s="63"/>
      <c r="K52" s="63"/>
      <c r="L52" s="63"/>
      <c r="M52" s="63"/>
      <c r="N52" s="64"/>
      <c r="O52" s="64"/>
      <c r="P52" s="64"/>
      <c r="Q52" s="64"/>
      <c r="R52" s="64"/>
      <c r="S52" s="64"/>
    </row>
    <row r="53" spans="1:19" ht="36" customHeight="1">
      <c r="A53" s="241" t="s">
        <v>30</v>
      </c>
      <c r="B53" s="202" t="s">
        <v>4</v>
      </c>
      <c r="C53" s="203"/>
      <c r="D53" s="203"/>
      <c r="E53" s="203"/>
      <c r="F53" s="235"/>
      <c r="G53" s="248" t="s">
        <v>154</v>
      </c>
      <c r="H53" s="249"/>
      <c r="I53" s="249"/>
      <c r="J53" s="249"/>
      <c r="K53" s="249"/>
      <c r="L53" s="249"/>
      <c r="M53" s="249"/>
      <c r="N53" s="249"/>
      <c r="O53" s="249"/>
      <c r="P53" s="250"/>
      <c r="Q53" s="60"/>
      <c r="R53" s="60"/>
      <c r="S53" s="60"/>
    </row>
    <row r="54" spans="1:19" ht="18" customHeight="1">
      <c r="A54" s="242"/>
      <c r="B54" s="236"/>
      <c r="C54" s="237"/>
      <c r="D54" s="237"/>
      <c r="E54" s="237"/>
      <c r="F54" s="238"/>
      <c r="G54" s="245" t="s">
        <v>5</v>
      </c>
      <c r="H54" s="59" t="s">
        <v>146</v>
      </c>
      <c r="I54" s="59" t="s">
        <v>147</v>
      </c>
      <c r="J54" s="59" t="s">
        <v>149</v>
      </c>
      <c r="K54" s="59" t="s">
        <v>148</v>
      </c>
      <c r="L54" s="59" t="s">
        <v>150</v>
      </c>
      <c r="M54" s="59" t="s">
        <v>151</v>
      </c>
      <c r="N54" s="97"/>
      <c r="O54" s="98"/>
      <c r="P54" s="98"/>
      <c r="Q54" s="98"/>
      <c r="R54" s="98"/>
      <c r="S54" s="98"/>
    </row>
    <row r="55" spans="1:19" ht="38.4" customHeight="1">
      <c r="A55" s="243"/>
      <c r="B55" s="236"/>
      <c r="C55" s="237"/>
      <c r="D55" s="237"/>
      <c r="E55" s="237"/>
      <c r="F55" s="238"/>
      <c r="G55" s="246"/>
      <c r="H55" s="72" t="s">
        <v>108</v>
      </c>
      <c r="I55" s="72" t="s">
        <v>108</v>
      </c>
      <c r="J55" s="72" t="s">
        <v>104</v>
      </c>
      <c r="K55" s="72" t="s">
        <v>109</v>
      </c>
      <c r="L55" s="72" t="s">
        <v>109</v>
      </c>
      <c r="M55" s="72" t="s">
        <v>110</v>
      </c>
      <c r="N55" s="99" t="s">
        <v>60</v>
      </c>
      <c r="O55" s="99" t="s">
        <v>60</v>
      </c>
      <c r="P55" s="99" t="s">
        <v>60</v>
      </c>
      <c r="Q55" s="27"/>
      <c r="R55" s="27"/>
      <c r="S55" s="27"/>
    </row>
    <row r="56" spans="1:19" ht="33" customHeight="1">
      <c r="A56" s="243"/>
      <c r="B56" s="236"/>
      <c r="C56" s="237"/>
      <c r="D56" s="237"/>
      <c r="E56" s="237"/>
      <c r="F56" s="238"/>
      <c r="G56" s="246"/>
      <c r="H56" s="72" t="s">
        <v>3</v>
      </c>
      <c r="I56" s="56" t="s">
        <v>8</v>
      </c>
      <c r="J56" s="72" t="s">
        <v>1</v>
      </c>
      <c r="K56" s="72" t="s">
        <v>106</v>
      </c>
      <c r="L56" s="72" t="s">
        <v>105</v>
      </c>
      <c r="M56" s="72" t="s">
        <v>107</v>
      </c>
      <c r="N56" s="99" t="s">
        <v>60</v>
      </c>
      <c r="O56" s="99" t="s">
        <v>60</v>
      </c>
      <c r="P56" s="99" t="s">
        <v>60</v>
      </c>
      <c r="Q56" s="27"/>
      <c r="R56" s="27"/>
      <c r="S56" s="27"/>
    </row>
    <row r="57" spans="1:19" ht="16.8" customHeight="1">
      <c r="A57" s="244"/>
      <c r="B57" s="239"/>
      <c r="C57" s="240"/>
      <c r="D57" s="240"/>
      <c r="E57" s="240"/>
      <c r="F57" s="207"/>
      <c r="G57" s="247"/>
      <c r="H57" s="72" t="s">
        <v>111</v>
      </c>
      <c r="I57" s="56" t="s">
        <v>111</v>
      </c>
      <c r="J57" s="31" t="s">
        <v>112</v>
      </c>
      <c r="K57" s="31" t="s">
        <v>113</v>
      </c>
      <c r="L57" s="31" t="s">
        <v>113</v>
      </c>
      <c r="M57" s="31" t="s">
        <v>113</v>
      </c>
      <c r="N57" s="99" t="s">
        <v>60</v>
      </c>
      <c r="O57" s="99" t="s">
        <v>60</v>
      </c>
      <c r="P57" s="99" t="s">
        <v>60</v>
      </c>
      <c r="Q57" s="27"/>
      <c r="R57" s="27"/>
      <c r="S57" s="27"/>
    </row>
    <row r="58" spans="1:19" ht="18" customHeight="1">
      <c r="A58" s="75" t="s">
        <v>15</v>
      </c>
      <c r="B58" s="151" t="s">
        <v>33</v>
      </c>
      <c r="C58" s="152"/>
      <c r="D58" s="152"/>
      <c r="E58" s="152"/>
      <c r="F58" s="152"/>
      <c r="G58" s="111">
        <f>SUM(H58:S58)</f>
        <v>2416</v>
      </c>
      <c r="H58" s="120">
        <v>0</v>
      </c>
      <c r="I58" s="120">
        <v>232</v>
      </c>
      <c r="J58" s="120">
        <v>717</v>
      </c>
      <c r="K58" s="120">
        <v>0</v>
      </c>
      <c r="L58" s="120">
        <v>1467</v>
      </c>
      <c r="M58" s="120">
        <v>0</v>
      </c>
      <c r="N58" s="117"/>
      <c r="O58" s="117"/>
      <c r="P58" s="117"/>
      <c r="Q58" s="117"/>
      <c r="R58" s="117"/>
      <c r="S58" s="117"/>
    </row>
    <row r="59" spans="1:19" ht="18" customHeight="1">
      <c r="A59" s="75" t="s">
        <v>17</v>
      </c>
      <c r="B59" s="151" t="s">
        <v>34</v>
      </c>
      <c r="C59" s="152"/>
      <c r="D59" s="152"/>
      <c r="E59" s="152"/>
      <c r="F59" s="152"/>
      <c r="G59" s="111">
        <f t="shared" ref="G59:G67" si="19">SUM(H59:S59)</f>
        <v>33067</v>
      </c>
      <c r="H59" s="120">
        <v>3828</v>
      </c>
      <c r="I59" s="120">
        <v>8765</v>
      </c>
      <c r="J59" s="120">
        <v>4763</v>
      </c>
      <c r="K59" s="120">
        <v>8765</v>
      </c>
      <c r="L59" s="120">
        <v>3268</v>
      </c>
      <c r="M59" s="120">
        <v>3678</v>
      </c>
      <c r="N59" s="117"/>
      <c r="O59" s="117"/>
      <c r="P59" s="117"/>
      <c r="Q59" s="117"/>
      <c r="R59" s="117"/>
      <c r="S59" s="117"/>
    </row>
    <row r="60" spans="1:19" ht="18" customHeight="1">
      <c r="A60" s="75" t="s">
        <v>18</v>
      </c>
      <c r="B60" s="251" t="s">
        <v>103</v>
      </c>
      <c r="C60" s="252"/>
      <c r="D60" s="252"/>
      <c r="E60" s="253"/>
      <c r="F60" s="73" t="s">
        <v>9</v>
      </c>
      <c r="G60" s="111">
        <f t="shared" si="19"/>
        <v>254</v>
      </c>
      <c r="H60" s="120">
        <v>85</v>
      </c>
      <c r="I60" s="120">
        <v>60</v>
      </c>
      <c r="J60" s="120">
        <v>37</v>
      </c>
      <c r="K60" s="120">
        <v>64</v>
      </c>
      <c r="L60" s="120">
        <v>8</v>
      </c>
      <c r="M60" s="120">
        <v>0</v>
      </c>
      <c r="N60" s="117"/>
      <c r="O60" s="117"/>
      <c r="P60" s="117"/>
      <c r="Q60" s="117"/>
      <c r="R60" s="117"/>
      <c r="S60" s="117"/>
    </row>
    <row r="61" spans="1:19" ht="15" customHeight="1">
      <c r="A61" s="75" t="s">
        <v>19</v>
      </c>
      <c r="B61" s="254"/>
      <c r="C61" s="255"/>
      <c r="D61" s="255"/>
      <c r="E61" s="256"/>
      <c r="F61" s="73" t="s">
        <v>10</v>
      </c>
      <c r="G61" s="111">
        <f t="shared" si="19"/>
        <v>254</v>
      </c>
      <c r="H61" s="120">
        <v>0</v>
      </c>
      <c r="I61" s="120">
        <v>0</v>
      </c>
      <c r="J61" s="120">
        <v>13</v>
      </c>
      <c r="K61" s="120">
        <v>25</v>
      </c>
      <c r="L61" s="120">
        <v>87</v>
      </c>
      <c r="M61" s="120">
        <v>129</v>
      </c>
      <c r="N61" s="117"/>
      <c r="O61" s="117"/>
      <c r="P61" s="117"/>
      <c r="Q61" s="117"/>
      <c r="R61" s="117"/>
      <c r="S61" s="117"/>
    </row>
    <row r="62" spans="1:19" ht="18" customHeight="1">
      <c r="A62" s="75" t="s">
        <v>20</v>
      </c>
      <c r="B62" s="151" t="s">
        <v>152</v>
      </c>
      <c r="C62" s="152"/>
      <c r="D62" s="152"/>
      <c r="E62" s="152"/>
      <c r="F62" s="152"/>
      <c r="G62" s="111">
        <f t="shared" si="19"/>
        <v>542</v>
      </c>
      <c r="H62" s="120">
        <v>21</v>
      </c>
      <c r="I62" s="120">
        <v>34</v>
      </c>
      <c r="J62" s="120">
        <v>0</v>
      </c>
      <c r="K62" s="120">
        <v>21</v>
      </c>
      <c r="L62" s="120">
        <v>345</v>
      </c>
      <c r="M62" s="120">
        <v>121</v>
      </c>
      <c r="N62" s="117"/>
      <c r="O62" s="117"/>
      <c r="P62" s="117"/>
      <c r="Q62" s="117"/>
      <c r="R62" s="117"/>
      <c r="S62" s="117"/>
    </row>
    <row r="63" spans="1:19" ht="18" customHeight="1">
      <c r="A63" s="75" t="s">
        <v>21</v>
      </c>
      <c r="B63" s="251" t="s">
        <v>31</v>
      </c>
      <c r="C63" s="252"/>
      <c r="D63" s="252"/>
      <c r="E63" s="259" t="s">
        <v>11</v>
      </c>
      <c r="F63" s="260"/>
      <c r="G63" s="111">
        <f t="shared" si="19"/>
        <v>33354</v>
      </c>
      <c r="H63" s="120">
        <v>3246</v>
      </c>
      <c r="I63" s="120">
        <v>8750</v>
      </c>
      <c r="J63" s="120">
        <v>4629</v>
      </c>
      <c r="K63" s="120">
        <v>8750</v>
      </c>
      <c r="L63" s="120">
        <v>4229</v>
      </c>
      <c r="M63" s="120">
        <v>3750</v>
      </c>
      <c r="N63" s="117"/>
      <c r="O63" s="117"/>
      <c r="P63" s="117"/>
      <c r="Q63" s="117"/>
      <c r="R63" s="117"/>
      <c r="S63" s="117"/>
    </row>
    <row r="64" spans="1:19" ht="18" customHeight="1">
      <c r="A64" s="75" t="s">
        <v>22</v>
      </c>
      <c r="B64" s="257"/>
      <c r="C64" s="258"/>
      <c r="D64" s="258"/>
      <c r="E64" s="259" t="s">
        <v>12</v>
      </c>
      <c r="F64" s="260"/>
      <c r="G64" s="111">
        <f t="shared" si="19"/>
        <v>32695</v>
      </c>
      <c r="H64" s="120">
        <v>3439</v>
      </c>
      <c r="I64" s="120">
        <v>8552</v>
      </c>
      <c r="J64" s="120">
        <v>4351</v>
      </c>
      <c r="K64" s="120">
        <v>8552</v>
      </c>
      <c r="L64" s="120">
        <v>4051</v>
      </c>
      <c r="M64" s="120">
        <v>3750</v>
      </c>
      <c r="N64" s="117"/>
      <c r="O64" s="117"/>
      <c r="P64" s="117"/>
      <c r="Q64" s="117"/>
      <c r="R64" s="117"/>
      <c r="S64" s="117"/>
    </row>
    <row r="65" spans="1:19" ht="18" customHeight="1">
      <c r="A65" s="75" t="s">
        <v>23</v>
      </c>
      <c r="B65" s="254"/>
      <c r="C65" s="255"/>
      <c r="D65" s="255"/>
      <c r="E65" s="259" t="s">
        <v>13</v>
      </c>
      <c r="F65" s="260"/>
      <c r="G65" s="113">
        <f>IF(G64=0,0,(G63-G64)/G64*100)</f>
        <v>2.015598715399908</v>
      </c>
      <c r="H65" s="113">
        <f>IF(H64=0,0,(H63-H64)/H64*100)</f>
        <v>-5.6120965396917706</v>
      </c>
      <c r="I65" s="113">
        <f t="shared" ref="I65:S65" si="20">IF(I64=0,0,(I63-I64)/I64*100)</f>
        <v>2.3152478952291862</v>
      </c>
      <c r="J65" s="113">
        <f t="shared" si="20"/>
        <v>6.3893357848770398</v>
      </c>
      <c r="K65" s="113">
        <f t="shared" si="20"/>
        <v>2.3152478952291862</v>
      </c>
      <c r="L65" s="113">
        <f t="shared" si="20"/>
        <v>4.3939767958528764</v>
      </c>
      <c r="M65" s="113">
        <f t="shared" si="20"/>
        <v>0</v>
      </c>
      <c r="N65" s="113">
        <f t="shared" si="20"/>
        <v>0</v>
      </c>
      <c r="O65" s="113">
        <f t="shared" si="20"/>
        <v>0</v>
      </c>
      <c r="P65" s="113">
        <f t="shared" si="20"/>
        <v>0</v>
      </c>
      <c r="Q65" s="113">
        <f t="shared" si="20"/>
        <v>0</v>
      </c>
      <c r="R65" s="113">
        <f t="shared" si="20"/>
        <v>0</v>
      </c>
      <c r="S65" s="113">
        <f t="shared" si="20"/>
        <v>0</v>
      </c>
    </row>
    <row r="66" spans="1:19" ht="18" customHeight="1">
      <c r="A66" s="75" t="s">
        <v>24</v>
      </c>
      <c r="B66" s="251" t="s">
        <v>35</v>
      </c>
      <c r="C66" s="252"/>
      <c r="D66" s="252"/>
      <c r="E66" s="259" t="s">
        <v>14</v>
      </c>
      <c r="F66" s="260"/>
      <c r="G66" s="111">
        <f t="shared" si="19"/>
        <v>2246</v>
      </c>
      <c r="H66" s="111">
        <f t="shared" ref="H66:S66" si="21">H58+H59+H61-H60-H62-H64</f>
        <v>283</v>
      </c>
      <c r="I66" s="111">
        <f t="shared" si="21"/>
        <v>351</v>
      </c>
      <c r="J66" s="111">
        <f t="shared" si="21"/>
        <v>1105</v>
      </c>
      <c r="K66" s="111">
        <f t="shared" si="21"/>
        <v>153</v>
      </c>
      <c r="L66" s="111">
        <f t="shared" si="21"/>
        <v>418</v>
      </c>
      <c r="M66" s="111">
        <f t="shared" si="21"/>
        <v>-64</v>
      </c>
      <c r="N66" s="111">
        <f t="shared" si="21"/>
        <v>0</v>
      </c>
      <c r="O66" s="111">
        <f t="shared" si="21"/>
        <v>0</v>
      </c>
      <c r="P66" s="111">
        <f t="shared" si="21"/>
        <v>0</v>
      </c>
      <c r="Q66" s="111">
        <f t="shared" si="21"/>
        <v>0</v>
      </c>
      <c r="R66" s="111">
        <f t="shared" si="21"/>
        <v>0</v>
      </c>
      <c r="S66" s="111">
        <f t="shared" si="21"/>
        <v>0</v>
      </c>
    </row>
    <row r="67" spans="1:19" ht="18" customHeight="1">
      <c r="A67" s="75" t="s">
        <v>25</v>
      </c>
      <c r="B67" s="254"/>
      <c r="C67" s="255"/>
      <c r="D67" s="255"/>
      <c r="E67" s="259" t="s">
        <v>16</v>
      </c>
      <c r="F67" s="260"/>
      <c r="G67" s="111">
        <f t="shared" si="19"/>
        <v>1505</v>
      </c>
      <c r="H67" s="120">
        <v>234</v>
      </c>
      <c r="I67" s="120">
        <v>32</v>
      </c>
      <c r="J67" s="120">
        <v>863</v>
      </c>
      <c r="K67" s="120">
        <v>23</v>
      </c>
      <c r="L67" s="120">
        <v>353</v>
      </c>
      <c r="M67" s="120">
        <v>0</v>
      </c>
      <c r="N67" s="117"/>
      <c r="O67" s="117"/>
      <c r="P67" s="117"/>
      <c r="Q67" s="117"/>
      <c r="R67" s="117"/>
      <c r="S67" s="117"/>
    </row>
    <row r="68" spans="1:19" ht="18" customHeight="1">
      <c r="A68" s="75" t="s">
        <v>26</v>
      </c>
      <c r="B68" s="151" t="s">
        <v>36</v>
      </c>
      <c r="C68" s="152"/>
      <c r="D68" s="152"/>
      <c r="E68" s="152"/>
      <c r="F68" s="152"/>
      <c r="G68" s="109">
        <f t="shared" ref="G68:M68" si="22">G67-G66</f>
        <v>-741</v>
      </c>
      <c r="H68" s="109">
        <f t="shared" si="22"/>
        <v>-49</v>
      </c>
      <c r="I68" s="109">
        <f t="shared" si="22"/>
        <v>-319</v>
      </c>
      <c r="J68" s="109">
        <f t="shared" si="22"/>
        <v>-242</v>
      </c>
      <c r="K68" s="109">
        <f t="shared" si="22"/>
        <v>-130</v>
      </c>
      <c r="L68" s="109">
        <f t="shared" si="22"/>
        <v>-65</v>
      </c>
      <c r="M68" s="109">
        <f t="shared" si="22"/>
        <v>64</v>
      </c>
      <c r="N68" s="109">
        <f t="shared" ref="N68:S68" si="23">N67-N66</f>
        <v>0</v>
      </c>
      <c r="O68" s="109">
        <f t="shared" si="23"/>
        <v>0</v>
      </c>
      <c r="P68" s="109">
        <f t="shared" si="23"/>
        <v>0</v>
      </c>
      <c r="Q68" s="109">
        <f t="shared" si="23"/>
        <v>0</v>
      </c>
      <c r="R68" s="109">
        <f t="shared" si="23"/>
        <v>0</v>
      </c>
      <c r="S68" s="109">
        <f t="shared" si="23"/>
        <v>0</v>
      </c>
    </row>
    <row r="69" spans="1:19" ht="18" customHeight="1">
      <c r="A69" s="75" t="s">
        <v>27</v>
      </c>
      <c r="B69" s="151" t="s">
        <v>76</v>
      </c>
      <c r="C69" s="152"/>
      <c r="D69" s="152"/>
      <c r="E69" s="152"/>
      <c r="F69" s="152"/>
      <c r="G69" s="111">
        <f t="shared" ref="G69:M69" si="24">G58+G59+G60+G61+G62+G64+G67</f>
        <v>70733</v>
      </c>
      <c r="H69" s="111">
        <f t="shared" si="24"/>
        <v>7607</v>
      </c>
      <c r="I69" s="111">
        <f t="shared" si="24"/>
        <v>17675</v>
      </c>
      <c r="J69" s="111">
        <f t="shared" si="24"/>
        <v>10744</v>
      </c>
      <c r="K69" s="111">
        <f t="shared" si="24"/>
        <v>17450</v>
      </c>
      <c r="L69" s="111">
        <f t="shared" si="24"/>
        <v>9579</v>
      </c>
      <c r="M69" s="111">
        <f t="shared" si="24"/>
        <v>7678</v>
      </c>
      <c r="N69" s="111">
        <f t="shared" ref="N69:S69" si="25">N58+N59+N60+N61+N62+N64+N67</f>
        <v>0</v>
      </c>
      <c r="O69" s="111">
        <f t="shared" si="25"/>
        <v>0</v>
      </c>
      <c r="P69" s="111">
        <f t="shared" si="25"/>
        <v>0</v>
      </c>
      <c r="Q69" s="111">
        <f t="shared" si="25"/>
        <v>0</v>
      </c>
      <c r="R69" s="111">
        <f t="shared" si="25"/>
        <v>0</v>
      </c>
      <c r="S69" s="111">
        <f t="shared" si="25"/>
        <v>0</v>
      </c>
    </row>
    <row r="70" spans="1:19" ht="18" customHeight="1">
      <c r="A70" s="75" t="s">
        <v>28</v>
      </c>
      <c r="B70" s="251" t="s">
        <v>32</v>
      </c>
      <c r="C70" s="252"/>
      <c r="D70" s="252"/>
      <c r="E70" s="253"/>
      <c r="F70" s="73" t="s">
        <v>6</v>
      </c>
      <c r="G70" s="21">
        <v>3</v>
      </c>
      <c r="H70" s="21">
        <v>3</v>
      </c>
      <c r="I70" s="21">
        <v>3</v>
      </c>
      <c r="J70" s="21">
        <v>3</v>
      </c>
      <c r="K70" s="21">
        <v>3</v>
      </c>
      <c r="L70" s="21">
        <v>3</v>
      </c>
      <c r="M70" s="21">
        <v>3</v>
      </c>
      <c r="N70" s="21">
        <v>3</v>
      </c>
      <c r="O70" s="21">
        <v>3</v>
      </c>
      <c r="P70" s="21">
        <v>3</v>
      </c>
      <c r="Q70" s="21">
        <v>3</v>
      </c>
      <c r="R70" s="21">
        <v>3</v>
      </c>
      <c r="S70" s="21">
        <v>3</v>
      </c>
    </row>
    <row r="71" spans="1:19" ht="18" customHeight="1">
      <c r="A71" s="75" t="s">
        <v>29</v>
      </c>
      <c r="B71" s="254"/>
      <c r="C71" s="255"/>
      <c r="D71" s="255"/>
      <c r="E71" s="256"/>
      <c r="F71" s="73" t="s">
        <v>37</v>
      </c>
      <c r="G71" s="110">
        <f>G69*G70/100</f>
        <v>2121.9899999999998</v>
      </c>
      <c r="H71" s="110">
        <f t="shared" ref="H71:S71" si="26">H69*H70/100</f>
        <v>228.21</v>
      </c>
      <c r="I71" s="110">
        <f t="shared" si="26"/>
        <v>530.25</v>
      </c>
      <c r="J71" s="110">
        <f t="shared" si="26"/>
        <v>322.32</v>
      </c>
      <c r="K71" s="110">
        <f t="shared" si="26"/>
        <v>523.5</v>
      </c>
      <c r="L71" s="110">
        <f t="shared" si="26"/>
        <v>287.37</v>
      </c>
      <c r="M71" s="110">
        <f t="shared" si="26"/>
        <v>230.34</v>
      </c>
      <c r="N71" s="110">
        <f t="shared" si="26"/>
        <v>0</v>
      </c>
      <c r="O71" s="110">
        <f t="shared" si="26"/>
        <v>0</v>
      </c>
      <c r="P71" s="110">
        <f t="shared" si="26"/>
        <v>0</v>
      </c>
      <c r="Q71" s="110">
        <f t="shared" si="26"/>
        <v>0</v>
      </c>
      <c r="R71" s="110">
        <f t="shared" si="26"/>
        <v>0</v>
      </c>
      <c r="S71" s="110">
        <f t="shared" si="26"/>
        <v>0</v>
      </c>
    </row>
    <row r="72" spans="1:19" s="42" customFormat="1" ht="18" customHeight="1">
      <c r="A72" s="61"/>
      <c r="B72" s="62"/>
      <c r="C72" s="62"/>
      <c r="D72" s="62"/>
      <c r="E72" s="62"/>
      <c r="F72" s="77"/>
      <c r="G72" s="63"/>
      <c r="H72" s="63"/>
      <c r="I72" s="63"/>
      <c r="J72" s="63"/>
      <c r="K72" s="63"/>
      <c r="L72" s="63"/>
      <c r="M72" s="63"/>
      <c r="N72" s="64"/>
      <c r="O72" s="64"/>
      <c r="P72" s="64"/>
      <c r="Q72" s="64"/>
      <c r="R72" s="64"/>
      <c r="S72" s="64"/>
    </row>
    <row r="73" spans="1:19" ht="33" customHeight="1">
      <c r="A73" s="277" t="s">
        <v>211</v>
      </c>
      <c r="B73" s="278"/>
      <c r="C73" s="278"/>
      <c r="D73" s="278"/>
      <c r="E73" s="278"/>
      <c r="F73" s="278"/>
      <c r="G73" s="278"/>
      <c r="H73" s="278"/>
      <c r="I73" s="278"/>
      <c r="J73" s="278"/>
      <c r="K73" s="278"/>
      <c r="L73" s="278"/>
      <c r="M73" s="278"/>
      <c r="N73" s="278"/>
      <c r="O73" s="278"/>
      <c r="P73" s="278"/>
      <c r="Q73" s="278"/>
      <c r="R73" s="279"/>
      <c r="S73" s="279"/>
    </row>
    <row r="74" spans="1:19" s="42" customFormat="1" ht="18" customHeight="1">
      <c r="G74" s="41"/>
      <c r="H74" s="41"/>
      <c r="I74" s="41"/>
      <c r="J74" s="41"/>
      <c r="K74" s="41"/>
      <c r="L74" s="41"/>
      <c r="M74" s="41"/>
    </row>
    <row r="75" spans="1:19" ht="238.8" customHeight="1">
      <c r="A75" s="230" t="s">
        <v>212</v>
      </c>
      <c r="B75" s="231"/>
      <c r="C75" s="231"/>
      <c r="D75" s="231"/>
      <c r="E75" s="231"/>
      <c r="F75" s="231"/>
      <c r="G75" s="231"/>
      <c r="H75" s="231"/>
      <c r="I75" s="231"/>
      <c r="J75" s="231"/>
      <c r="K75" s="231"/>
      <c r="L75" s="231"/>
      <c r="M75" s="231"/>
      <c r="N75" s="231"/>
    </row>
    <row r="76" spans="1:19" ht="18" customHeight="1"/>
    <row r="77" spans="1:19" ht="18" customHeight="1"/>
    <row r="78" spans="1:19" ht="18" customHeight="1"/>
    <row r="79" spans="1:19" ht="18" customHeight="1"/>
    <row r="80" spans="1:19"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sheetData>
  <mergeCells count="70">
    <mergeCell ref="B70:E71"/>
    <mergeCell ref="A73:S73"/>
    <mergeCell ref="B66:D67"/>
    <mergeCell ref="E66:F66"/>
    <mergeCell ref="E67:F67"/>
    <mergeCell ref="B68:F68"/>
    <mergeCell ref="B69:F69"/>
    <mergeCell ref="B58:F58"/>
    <mergeCell ref="B59:F59"/>
    <mergeCell ref="B60:E61"/>
    <mergeCell ref="B62:F62"/>
    <mergeCell ref="B63:D65"/>
    <mergeCell ref="E63:F63"/>
    <mergeCell ref="E64:F64"/>
    <mergeCell ref="E65:F65"/>
    <mergeCell ref="E42:F42"/>
    <mergeCell ref="A51:C51"/>
    <mergeCell ref="D51:P51"/>
    <mergeCell ref="A53:A57"/>
    <mergeCell ref="B53:F57"/>
    <mergeCell ref="G53:P53"/>
    <mergeCell ref="G54:G57"/>
    <mergeCell ref="B16:F16"/>
    <mergeCell ref="B48:E49"/>
    <mergeCell ref="A27:P27"/>
    <mergeCell ref="A29:C29"/>
    <mergeCell ref="D29:P29"/>
    <mergeCell ref="B44:D45"/>
    <mergeCell ref="E44:F44"/>
    <mergeCell ref="E45:F45"/>
    <mergeCell ref="B46:F46"/>
    <mergeCell ref="B47:F47"/>
    <mergeCell ref="B36:F36"/>
    <mergeCell ref="B37:F37"/>
    <mergeCell ref="B38:E39"/>
    <mergeCell ref="B40:F40"/>
    <mergeCell ref="B41:D43"/>
    <mergeCell ref="E41:F41"/>
    <mergeCell ref="A6:P6"/>
    <mergeCell ref="O5:P5"/>
    <mergeCell ref="D4:N4"/>
    <mergeCell ref="A2:N2"/>
    <mergeCell ref="E43:F43"/>
    <mergeCell ref="B13:F13"/>
    <mergeCell ref="A31:A35"/>
    <mergeCell ref="B31:F35"/>
    <mergeCell ref="G31:P31"/>
    <mergeCell ref="G32:G35"/>
    <mergeCell ref="E19:F19"/>
    <mergeCell ref="B22:F22"/>
    <mergeCell ref="B23:F23"/>
    <mergeCell ref="B20:D21"/>
    <mergeCell ref="E20:F20"/>
    <mergeCell ref="E21:F21"/>
    <mergeCell ref="B12:F12"/>
    <mergeCell ref="A75:N75"/>
    <mergeCell ref="A4:C4"/>
    <mergeCell ref="A5:C5"/>
    <mergeCell ref="D5:L5"/>
    <mergeCell ref="M5:N5"/>
    <mergeCell ref="B7:F11"/>
    <mergeCell ref="A7:A11"/>
    <mergeCell ref="G8:G11"/>
    <mergeCell ref="G7:P7"/>
    <mergeCell ref="B24:E25"/>
    <mergeCell ref="B14:E15"/>
    <mergeCell ref="B17:D19"/>
    <mergeCell ref="E17:F17"/>
    <mergeCell ref="E18:F18"/>
    <mergeCell ref="O4:P4"/>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rgb="FFFFFF00"/>
  </sheetPr>
  <dimension ref="A2:S80"/>
  <sheetViews>
    <sheetView topLeftCell="A61" zoomScale="80" zoomScaleNormal="80" workbookViewId="0">
      <selection activeCell="H12" sqref="H12"/>
    </sheetView>
  </sheetViews>
  <sheetFormatPr defaultRowHeight="13.8"/>
  <cols>
    <col min="1" max="1" width="5.21875" style="1" customWidth="1"/>
    <col min="2" max="3" width="8.88671875" style="1"/>
    <col min="4" max="4" width="10.44140625" style="1" customWidth="1"/>
    <col min="5" max="5" width="5.33203125" style="1" customWidth="1"/>
    <col min="6" max="6" width="11.44140625" style="1" customWidth="1"/>
    <col min="7" max="7" width="9.88671875" style="2" customWidth="1"/>
    <col min="8" max="13" width="10.77734375" style="2" customWidth="1"/>
    <col min="14" max="19" width="10.77734375" style="1" customWidth="1"/>
    <col min="20" max="16384" width="8.88671875" style="1"/>
  </cols>
  <sheetData>
    <row r="2" spans="1:19" ht="15.6">
      <c r="A2" s="267" t="s">
        <v>220</v>
      </c>
      <c r="B2" s="268"/>
      <c r="C2" s="268"/>
      <c r="D2" s="268"/>
      <c r="E2" s="268"/>
      <c r="F2" s="268"/>
      <c r="G2" s="268"/>
      <c r="H2" s="268"/>
      <c r="I2" s="268"/>
      <c r="J2" s="268"/>
      <c r="K2" s="268"/>
      <c r="L2" s="269"/>
      <c r="M2" s="268"/>
      <c r="N2" s="270"/>
      <c r="O2" s="5">
        <v>2015</v>
      </c>
      <c r="P2" s="69" t="s">
        <v>38</v>
      </c>
    </row>
    <row r="3" spans="1:19" s="42" customFormat="1" ht="15.6">
      <c r="A3" s="76"/>
      <c r="B3" s="102"/>
      <c r="C3" s="102"/>
      <c r="D3" s="102"/>
      <c r="E3" s="102"/>
      <c r="F3" s="102"/>
      <c r="G3" s="102"/>
      <c r="H3" s="102"/>
      <c r="I3" s="102"/>
      <c r="J3" s="102"/>
      <c r="K3" s="102"/>
      <c r="L3" s="103"/>
      <c r="M3" s="102"/>
      <c r="N3" s="103"/>
      <c r="O3" s="104"/>
      <c r="P3" s="78"/>
    </row>
    <row r="4" spans="1:19" ht="15.6">
      <c r="A4" s="196" t="s">
        <v>189</v>
      </c>
      <c r="B4" s="232"/>
      <c r="C4" s="232"/>
      <c r="D4" s="282" t="s">
        <v>196</v>
      </c>
      <c r="E4" s="273"/>
      <c r="F4" s="273"/>
      <c r="G4" s="273"/>
      <c r="H4" s="273"/>
      <c r="I4" s="273"/>
      <c r="J4" s="273"/>
      <c r="K4" s="273"/>
      <c r="L4" s="273"/>
      <c r="M4" s="274"/>
      <c r="N4" s="274"/>
      <c r="O4" s="275"/>
      <c r="P4" s="276"/>
    </row>
    <row r="5" spans="1:19" ht="14.4">
      <c r="A5" s="196"/>
      <c r="B5" s="232"/>
      <c r="C5" s="232"/>
      <c r="D5" s="192" t="s">
        <v>42</v>
      </c>
      <c r="E5" s="193"/>
      <c r="F5" s="193"/>
      <c r="G5" s="193"/>
      <c r="H5" s="193"/>
      <c r="I5" s="193"/>
      <c r="J5" s="193"/>
      <c r="K5" s="193"/>
      <c r="L5" s="193"/>
      <c r="M5" s="233"/>
      <c r="N5" s="234"/>
      <c r="O5" s="212"/>
      <c r="P5" s="213"/>
    </row>
    <row r="6" spans="1:19" ht="22.2" customHeight="1">
      <c r="A6" s="206" t="s">
        <v>214</v>
      </c>
      <c r="B6" s="240"/>
      <c r="C6" s="240"/>
      <c r="D6" s="240"/>
      <c r="E6" s="240"/>
      <c r="F6" s="240"/>
      <c r="G6" s="240"/>
      <c r="H6" s="240"/>
      <c r="I6" s="240"/>
      <c r="J6" s="240"/>
      <c r="K6" s="240"/>
      <c r="L6" s="240"/>
      <c r="M6" s="240"/>
      <c r="N6" s="240"/>
      <c r="O6" s="240"/>
      <c r="P6" s="240"/>
      <c r="Q6" s="65"/>
      <c r="R6" s="65"/>
      <c r="S6" s="65"/>
    </row>
    <row r="7" spans="1:19" ht="15.6">
      <c r="A7" s="241" t="s">
        <v>30</v>
      </c>
      <c r="B7" s="202" t="s">
        <v>4</v>
      </c>
      <c r="C7" s="203"/>
      <c r="D7" s="203"/>
      <c r="E7" s="203"/>
      <c r="F7" s="235"/>
      <c r="G7" s="248" t="s">
        <v>215</v>
      </c>
      <c r="H7" s="280"/>
      <c r="I7" s="280"/>
      <c r="J7" s="280"/>
      <c r="K7" s="280"/>
      <c r="L7" s="280"/>
      <c r="M7" s="280"/>
      <c r="N7" s="280"/>
      <c r="O7" s="280"/>
      <c r="P7" s="281"/>
      <c r="Q7" s="60"/>
      <c r="R7" s="60"/>
      <c r="S7" s="60"/>
    </row>
    <row r="8" spans="1:19">
      <c r="A8" s="242"/>
      <c r="B8" s="236"/>
      <c r="C8" s="237"/>
      <c r="D8" s="237"/>
      <c r="E8" s="237"/>
      <c r="F8" s="238"/>
      <c r="G8" s="245" t="s">
        <v>5</v>
      </c>
      <c r="H8" s="59" t="s">
        <v>146</v>
      </c>
      <c r="I8" s="59" t="s">
        <v>147</v>
      </c>
      <c r="J8" s="59" t="s">
        <v>149</v>
      </c>
      <c r="K8" s="59" t="s">
        <v>148</v>
      </c>
      <c r="L8" s="59" t="s">
        <v>150</v>
      </c>
      <c r="M8" s="59" t="s">
        <v>151</v>
      </c>
      <c r="N8" s="97"/>
      <c r="O8" s="98"/>
      <c r="P8" s="98"/>
      <c r="Q8" s="98"/>
      <c r="R8" s="98"/>
      <c r="S8" s="98"/>
    </row>
    <row r="9" spans="1:19" ht="31.2">
      <c r="A9" s="243"/>
      <c r="B9" s="236"/>
      <c r="C9" s="237"/>
      <c r="D9" s="237"/>
      <c r="E9" s="237"/>
      <c r="F9" s="238"/>
      <c r="G9" s="246"/>
      <c r="H9" s="72" t="s">
        <v>108</v>
      </c>
      <c r="I9" s="72" t="s">
        <v>108</v>
      </c>
      <c r="J9" s="72" t="s">
        <v>104</v>
      </c>
      <c r="K9" s="72" t="s">
        <v>109</v>
      </c>
      <c r="L9" s="72" t="s">
        <v>109</v>
      </c>
      <c r="M9" s="72" t="s">
        <v>110</v>
      </c>
      <c r="N9" s="99" t="s">
        <v>60</v>
      </c>
      <c r="O9" s="99" t="s">
        <v>60</v>
      </c>
      <c r="P9" s="99" t="s">
        <v>60</v>
      </c>
      <c r="Q9" s="27"/>
      <c r="R9" s="27"/>
      <c r="S9" s="27"/>
    </row>
    <row r="10" spans="1:19" ht="31.2">
      <c r="A10" s="243"/>
      <c r="B10" s="236"/>
      <c r="C10" s="237"/>
      <c r="D10" s="237"/>
      <c r="E10" s="237"/>
      <c r="F10" s="238"/>
      <c r="G10" s="246"/>
      <c r="H10" s="72" t="s">
        <v>3</v>
      </c>
      <c r="I10" s="56" t="s">
        <v>8</v>
      </c>
      <c r="J10" s="72" t="s">
        <v>1</v>
      </c>
      <c r="K10" s="72" t="s">
        <v>106</v>
      </c>
      <c r="L10" s="72" t="s">
        <v>105</v>
      </c>
      <c r="M10" s="72" t="s">
        <v>107</v>
      </c>
      <c r="N10" s="99" t="s">
        <v>60</v>
      </c>
      <c r="O10" s="99" t="s">
        <v>60</v>
      </c>
      <c r="P10" s="99" t="s">
        <v>60</v>
      </c>
      <c r="Q10" s="27"/>
      <c r="R10" s="27"/>
      <c r="S10" s="27"/>
    </row>
    <row r="11" spans="1:19" ht="15.6">
      <c r="A11" s="244"/>
      <c r="B11" s="239"/>
      <c r="C11" s="240"/>
      <c r="D11" s="240"/>
      <c r="E11" s="240"/>
      <c r="F11" s="207"/>
      <c r="G11" s="247"/>
      <c r="H11" s="72" t="s">
        <v>111</v>
      </c>
      <c r="I11" s="56" t="s">
        <v>111</v>
      </c>
      <c r="J11" s="31" t="s">
        <v>112</v>
      </c>
      <c r="K11" s="31" t="s">
        <v>113</v>
      </c>
      <c r="L11" s="31" t="s">
        <v>113</v>
      </c>
      <c r="M11" s="31" t="s">
        <v>113</v>
      </c>
      <c r="N11" s="99" t="s">
        <v>60</v>
      </c>
      <c r="O11" s="99" t="s">
        <v>60</v>
      </c>
      <c r="P11" s="99" t="s">
        <v>60</v>
      </c>
      <c r="Q11" s="27"/>
      <c r="R11" s="27"/>
      <c r="S11" s="27"/>
    </row>
    <row r="12" spans="1:19" ht="15.6">
      <c r="A12" s="75" t="s">
        <v>15</v>
      </c>
      <c r="B12" s="151" t="s">
        <v>33</v>
      </c>
      <c r="C12" s="152"/>
      <c r="D12" s="152"/>
      <c r="E12" s="152"/>
      <c r="F12" s="152"/>
      <c r="G12" s="111">
        <f>SUM(H12:S12)</f>
        <v>4785</v>
      </c>
      <c r="H12" s="112">
        <f t="shared" ref="H12:S12" si="0">H36+H58</f>
        <v>210</v>
      </c>
      <c r="I12" s="112">
        <f t="shared" si="0"/>
        <v>564</v>
      </c>
      <c r="J12" s="112">
        <f t="shared" si="0"/>
        <v>1534</v>
      </c>
      <c r="K12" s="112">
        <f t="shared" si="0"/>
        <v>0</v>
      </c>
      <c r="L12" s="112">
        <f t="shared" si="0"/>
        <v>2434</v>
      </c>
      <c r="M12" s="112">
        <f t="shared" si="0"/>
        <v>43</v>
      </c>
      <c r="N12" s="112">
        <f t="shared" si="0"/>
        <v>0</v>
      </c>
      <c r="O12" s="112">
        <f t="shared" si="0"/>
        <v>0</v>
      </c>
      <c r="P12" s="112">
        <f t="shared" si="0"/>
        <v>0</v>
      </c>
      <c r="Q12" s="112">
        <f t="shared" si="0"/>
        <v>0</v>
      </c>
      <c r="R12" s="112">
        <f t="shared" si="0"/>
        <v>0</v>
      </c>
      <c r="S12" s="112">
        <f t="shared" si="0"/>
        <v>0</v>
      </c>
    </row>
    <row r="13" spans="1:19" ht="15.6">
      <c r="A13" s="75" t="s">
        <v>17</v>
      </c>
      <c r="B13" s="151" t="s">
        <v>34</v>
      </c>
      <c r="C13" s="152"/>
      <c r="D13" s="152"/>
      <c r="E13" s="152"/>
      <c r="F13" s="152"/>
      <c r="G13" s="111">
        <f t="shared" ref="G13:G21" si="1">SUM(H13:S13)</f>
        <v>66534</v>
      </c>
      <c r="H13" s="112">
        <f t="shared" ref="H13:S13" si="2">H37+H59</f>
        <v>7356</v>
      </c>
      <c r="I13" s="112">
        <f t="shared" si="2"/>
        <v>17630</v>
      </c>
      <c r="J13" s="112">
        <f t="shared" si="2"/>
        <v>9726</v>
      </c>
      <c r="K13" s="112">
        <f t="shared" si="2"/>
        <v>17630</v>
      </c>
      <c r="L13" s="112">
        <f t="shared" si="2"/>
        <v>6936</v>
      </c>
      <c r="M13" s="112">
        <f t="shared" si="2"/>
        <v>7256</v>
      </c>
      <c r="N13" s="112">
        <f t="shared" si="2"/>
        <v>0</v>
      </c>
      <c r="O13" s="112">
        <f t="shared" si="2"/>
        <v>0</v>
      </c>
      <c r="P13" s="112">
        <f t="shared" si="2"/>
        <v>0</v>
      </c>
      <c r="Q13" s="112">
        <f t="shared" si="2"/>
        <v>0</v>
      </c>
      <c r="R13" s="112">
        <f t="shared" si="2"/>
        <v>0</v>
      </c>
      <c r="S13" s="112">
        <f t="shared" si="2"/>
        <v>0</v>
      </c>
    </row>
    <row r="14" spans="1:19" ht="15.6">
      <c r="A14" s="75" t="s">
        <v>18</v>
      </c>
      <c r="B14" s="251" t="s">
        <v>103</v>
      </c>
      <c r="C14" s="252"/>
      <c r="D14" s="252"/>
      <c r="E14" s="253"/>
      <c r="F14" s="73" t="s">
        <v>9</v>
      </c>
      <c r="G14" s="111">
        <f t="shared" si="1"/>
        <v>530</v>
      </c>
      <c r="H14" s="112">
        <f t="shared" ref="H14:S14" si="3">H38+H60</f>
        <v>220</v>
      </c>
      <c r="I14" s="112">
        <f t="shared" si="3"/>
        <v>120</v>
      </c>
      <c r="J14" s="112">
        <f t="shared" si="3"/>
        <v>76</v>
      </c>
      <c r="K14" s="112">
        <f t="shared" si="3"/>
        <v>98</v>
      </c>
      <c r="L14" s="112">
        <f t="shared" si="3"/>
        <v>16</v>
      </c>
      <c r="M14" s="112">
        <f t="shared" si="3"/>
        <v>0</v>
      </c>
      <c r="N14" s="112">
        <f t="shared" si="3"/>
        <v>0</v>
      </c>
      <c r="O14" s="112">
        <f t="shared" si="3"/>
        <v>0</v>
      </c>
      <c r="P14" s="112">
        <f t="shared" si="3"/>
        <v>0</v>
      </c>
      <c r="Q14" s="112">
        <f t="shared" si="3"/>
        <v>0</v>
      </c>
      <c r="R14" s="112">
        <f t="shared" si="3"/>
        <v>0</v>
      </c>
      <c r="S14" s="112">
        <f t="shared" si="3"/>
        <v>0</v>
      </c>
    </row>
    <row r="15" spans="1:19" ht="15.6">
      <c r="A15" s="75" t="s">
        <v>19</v>
      </c>
      <c r="B15" s="254"/>
      <c r="C15" s="255"/>
      <c r="D15" s="255"/>
      <c r="E15" s="256"/>
      <c r="F15" s="73" t="s">
        <v>10</v>
      </c>
      <c r="G15" s="111">
        <f t="shared" si="1"/>
        <v>530</v>
      </c>
      <c r="H15" s="112">
        <f t="shared" ref="H15:S15" si="4">H39+H61</f>
        <v>0</v>
      </c>
      <c r="I15" s="112">
        <f t="shared" si="4"/>
        <v>0</v>
      </c>
      <c r="J15" s="112">
        <f t="shared" si="4"/>
        <v>25</v>
      </c>
      <c r="K15" s="112">
        <f t="shared" si="4"/>
        <v>96</v>
      </c>
      <c r="L15" s="112">
        <f t="shared" si="4"/>
        <v>122</v>
      </c>
      <c r="M15" s="112">
        <f t="shared" si="4"/>
        <v>287</v>
      </c>
      <c r="N15" s="112">
        <f t="shared" si="4"/>
        <v>0</v>
      </c>
      <c r="O15" s="112">
        <f t="shared" si="4"/>
        <v>0</v>
      </c>
      <c r="P15" s="112">
        <f t="shared" si="4"/>
        <v>0</v>
      </c>
      <c r="Q15" s="112">
        <f t="shared" si="4"/>
        <v>0</v>
      </c>
      <c r="R15" s="112">
        <f t="shared" si="4"/>
        <v>0</v>
      </c>
      <c r="S15" s="112">
        <f t="shared" si="4"/>
        <v>0</v>
      </c>
    </row>
    <row r="16" spans="1:19" ht="18.600000000000001" customHeight="1">
      <c r="A16" s="75" t="s">
        <v>20</v>
      </c>
      <c r="B16" s="151" t="s">
        <v>228</v>
      </c>
      <c r="C16" s="152"/>
      <c r="D16" s="152"/>
      <c r="E16" s="152"/>
      <c r="F16" s="152"/>
      <c r="G16" s="111">
        <f t="shared" si="1"/>
        <v>984</v>
      </c>
      <c r="H16" s="112">
        <f t="shared" ref="H16:S16" si="5">H40+H62</f>
        <v>42</v>
      </c>
      <c r="I16" s="112">
        <f t="shared" si="5"/>
        <v>68</v>
      </c>
      <c r="J16" s="112">
        <f t="shared" si="5"/>
        <v>0</v>
      </c>
      <c r="K16" s="112">
        <f t="shared" si="5"/>
        <v>42</v>
      </c>
      <c r="L16" s="112">
        <f t="shared" si="5"/>
        <v>590</v>
      </c>
      <c r="M16" s="112">
        <f t="shared" si="5"/>
        <v>242</v>
      </c>
      <c r="N16" s="112">
        <f t="shared" si="5"/>
        <v>0</v>
      </c>
      <c r="O16" s="112">
        <f t="shared" si="5"/>
        <v>0</v>
      </c>
      <c r="P16" s="112">
        <f t="shared" si="5"/>
        <v>0</v>
      </c>
      <c r="Q16" s="112">
        <f t="shared" si="5"/>
        <v>0</v>
      </c>
      <c r="R16" s="112">
        <f t="shared" si="5"/>
        <v>0</v>
      </c>
      <c r="S16" s="112">
        <f t="shared" si="5"/>
        <v>0</v>
      </c>
    </row>
    <row r="17" spans="1:19" ht="15.6">
      <c r="A17" s="75" t="s">
        <v>21</v>
      </c>
      <c r="B17" s="251" t="s">
        <v>31</v>
      </c>
      <c r="C17" s="252"/>
      <c r="D17" s="252"/>
      <c r="E17" s="259" t="s">
        <v>11</v>
      </c>
      <c r="F17" s="260"/>
      <c r="G17" s="111">
        <f t="shared" si="1"/>
        <v>68308</v>
      </c>
      <c r="H17" s="112">
        <f t="shared" ref="H17:S17" si="6">H41+H63</f>
        <v>7092</v>
      </c>
      <c r="I17" s="112">
        <f t="shared" si="6"/>
        <v>17500</v>
      </c>
      <c r="J17" s="112">
        <f t="shared" si="6"/>
        <v>10158</v>
      </c>
      <c r="K17" s="112">
        <f t="shared" si="6"/>
        <v>17500</v>
      </c>
      <c r="L17" s="112">
        <f t="shared" si="6"/>
        <v>8558</v>
      </c>
      <c r="M17" s="112">
        <f t="shared" si="6"/>
        <v>7500</v>
      </c>
      <c r="N17" s="112">
        <f t="shared" si="6"/>
        <v>0</v>
      </c>
      <c r="O17" s="112">
        <f t="shared" si="6"/>
        <v>0</v>
      </c>
      <c r="P17" s="112">
        <f t="shared" si="6"/>
        <v>0</v>
      </c>
      <c r="Q17" s="112">
        <f t="shared" si="6"/>
        <v>0</v>
      </c>
      <c r="R17" s="112">
        <f t="shared" si="6"/>
        <v>0</v>
      </c>
      <c r="S17" s="112">
        <f t="shared" si="6"/>
        <v>0</v>
      </c>
    </row>
    <row r="18" spans="1:19" ht="15.6">
      <c r="A18" s="75" t="s">
        <v>22</v>
      </c>
      <c r="B18" s="257"/>
      <c r="C18" s="258"/>
      <c r="D18" s="258"/>
      <c r="E18" s="259" t="s">
        <v>12</v>
      </c>
      <c r="F18" s="260"/>
      <c r="G18" s="111">
        <f t="shared" si="1"/>
        <v>67588</v>
      </c>
      <c r="H18" s="112">
        <f t="shared" ref="H18:S18" si="7">H42+H64</f>
        <v>7076</v>
      </c>
      <c r="I18" s="112">
        <f t="shared" si="7"/>
        <v>17504</v>
      </c>
      <c r="J18" s="112">
        <f t="shared" si="7"/>
        <v>10002</v>
      </c>
      <c r="K18" s="112">
        <f t="shared" si="7"/>
        <v>17104</v>
      </c>
      <c r="L18" s="112">
        <f t="shared" si="7"/>
        <v>8402</v>
      </c>
      <c r="M18" s="112">
        <f t="shared" si="7"/>
        <v>7500</v>
      </c>
      <c r="N18" s="112">
        <f t="shared" si="7"/>
        <v>0</v>
      </c>
      <c r="O18" s="112">
        <f t="shared" si="7"/>
        <v>0</v>
      </c>
      <c r="P18" s="112">
        <f t="shared" si="7"/>
        <v>0</v>
      </c>
      <c r="Q18" s="112">
        <f t="shared" si="7"/>
        <v>0</v>
      </c>
      <c r="R18" s="112">
        <f t="shared" si="7"/>
        <v>0</v>
      </c>
      <c r="S18" s="112">
        <f t="shared" si="7"/>
        <v>0</v>
      </c>
    </row>
    <row r="19" spans="1:19" ht="15.6">
      <c r="A19" s="75" t="s">
        <v>23</v>
      </c>
      <c r="B19" s="254"/>
      <c r="C19" s="255"/>
      <c r="D19" s="255"/>
      <c r="E19" s="259" t="s">
        <v>13</v>
      </c>
      <c r="F19" s="260"/>
      <c r="G19" s="113">
        <f>IF(G18=0,0,(G17-G18)/G18*100)</f>
        <v>1.0652778599751436</v>
      </c>
      <c r="H19" s="113">
        <f>IF(H18=0,0,(H17-H18)/H18*100)</f>
        <v>0.22611644997173544</v>
      </c>
      <c r="I19" s="113">
        <f t="shared" ref="I19:S19" si="8">IF(I18=0,0,(I17-I18)/I18*100)</f>
        <v>-2.2851919561243144E-2</v>
      </c>
      <c r="J19" s="113">
        <f t="shared" si="8"/>
        <v>1.5596880623875224</v>
      </c>
      <c r="K19" s="113">
        <f t="shared" si="8"/>
        <v>2.3152478952291862</v>
      </c>
      <c r="L19" s="113">
        <f t="shared" si="8"/>
        <v>1.8567007855272555</v>
      </c>
      <c r="M19" s="113">
        <f t="shared" si="8"/>
        <v>0</v>
      </c>
      <c r="N19" s="113">
        <f t="shared" si="8"/>
        <v>0</v>
      </c>
      <c r="O19" s="113">
        <f t="shared" si="8"/>
        <v>0</v>
      </c>
      <c r="P19" s="113">
        <f t="shared" si="8"/>
        <v>0</v>
      </c>
      <c r="Q19" s="113">
        <f t="shared" si="8"/>
        <v>0</v>
      </c>
      <c r="R19" s="113">
        <f t="shared" si="8"/>
        <v>0</v>
      </c>
      <c r="S19" s="113">
        <f t="shared" si="8"/>
        <v>0</v>
      </c>
    </row>
    <row r="20" spans="1:19" ht="15.6">
      <c r="A20" s="75" t="s">
        <v>24</v>
      </c>
      <c r="B20" s="251" t="s">
        <v>35</v>
      </c>
      <c r="C20" s="252"/>
      <c r="D20" s="252"/>
      <c r="E20" s="259" t="s">
        <v>14</v>
      </c>
      <c r="F20" s="260"/>
      <c r="G20" s="111">
        <f t="shared" si="1"/>
        <v>2747</v>
      </c>
      <c r="H20" s="112">
        <f t="shared" ref="H20:S20" si="9">H44+H66</f>
        <v>228</v>
      </c>
      <c r="I20" s="112">
        <f t="shared" si="9"/>
        <v>502</v>
      </c>
      <c r="J20" s="112">
        <f t="shared" si="9"/>
        <v>1207</v>
      </c>
      <c r="K20" s="112">
        <f t="shared" si="9"/>
        <v>482</v>
      </c>
      <c r="L20" s="112">
        <f t="shared" si="9"/>
        <v>484</v>
      </c>
      <c r="M20" s="112">
        <f t="shared" si="9"/>
        <v>-156</v>
      </c>
      <c r="N20" s="112">
        <f t="shared" si="9"/>
        <v>0</v>
      </c>
      <c r="O20" s="112">
        <f t="shared" si="9"/>
        <v>0</v>
      </c>
      <c r="P20" s="112">
        <f t="shared" si="9"/>
        <v>0</v>
      </c>
      <c r="Q20" s="112">
        <f t="shared" si="9"/>
        <v>0</v>
      </c>
      <c r="R20" s="112">
        <f t="shared" si="9"/>
        <v>0</v>
      </c>
      <c r="S20" s="112">
        <f t="shared" si="9"/>
        <v>0</v>
      </c>
    </row>
    <row r="21" spans="1:19" ht="15.6">
      <c r="A21" s="75" t="s">
        <v>25</v>
      </c>
      <c r="B21" s="254"/>
      <c r="C21" s="255"/>
      <c r="D21" s="255"/>
      <c r="E21" s="259" t="s">
        <v>16</v>
      </c>
      <c r="F21" s="260"/>
      <c r="G21" s="111">
        <f t="shared" si="1"/>
        <v>2105</v>
      </c>
      <c r="H21" s="112">
        <f t="shared" ref="H21:S21" si="10">H45+H67</f>
        <v>365</v>
      </c>
      <c r="I21" s="112">
        <f t="shared" si="10"/>
        <v>71</v>
      </c>
      <c r="J21" s="112">
        <f t="shared" si="10"/>
        <v>1237</v>
      </c>
      <c r="K21" s="112">
        <f t="shared" si="10"/>
        <v>23</v>
      </c>
      <c r="L21" s="112">
        <f t="shared" si="10"/>
        <v>409</v>
      </c>
      <c r="M21" s="112">
        <f t="shared" si="10"/>
        <v>0</v>
      </c>
      <c r="N21" s="112">
        <f t="shared" si="10"/>
        <v>0</v>
      </c>
      <c r="O21" s="112">
        <f t="shared" si="10"/>
        <v>0</v>
      </c>
      <c r="P21" s="112">
        <f t="shared" si="10"/>
        <v>0</v>
      </c>
      <c r="Q21" s="112">
        <f t="shared" si="10"/>
        <v>0</v>
      </c>
      <c r="R21" s="112">
        <f t="shared" si="10"/>
        <v>0</v>
      </c>
      <c r="S21" s="112">
        <f t="shared" si="10"/>
        <v>0</v>
      </c>
    </row>
    <row r="22" spans="1:19" ht="15.6">
      <c r="A22" s="75" t="s">
        <v>26</v>
      </c>
      <c r="B22" s="151" t="s">
        <v>36</v>
      </c>
      <c r="C22" s="152"/>
      <c r="D22" s="152"/>
      <c r="E22" s="152"/>
      <c r="F22" s="152"/>
      <c r="G22" s="109">
        <f t="shared" ref="G22:L22" si="11">G21-G20</f>
        <v>-642</v>
      </c>
      <c r="H22" s="109">
        <f t="shared" si="11"/>
        <v>137</v>
      </c>
      <c r="I22" s="109">
        <f t="shared" si="11"/>
        <v>-431</v>
      </c>
      <c r="J22" s="109">
        <f t="shared" si="11"/>
        <v>30</v>
      </c>
      <c r="K22" s="109">
        <f t="shared" si="11"/>
        <v>-459</v>
      </c>
      <c r="L22" s="109">
        <f t="shared" si="11"/>
        <v>-75</v>
      </c>
      <c r="M22" s="114">
        <f>IF(M21=0,0,(M20-M21)/M21*100)</f>
        <v>0</v>
      </c>
      <c r="N22" s="114">
        <f t="shared" ref="N22:S22" si="12">IF(N21=0,0,(N20-N21)/N21*100)</f>
        <v>0</v>
      </c>
      <c r="O22" s="114">
        <f t="shared" si="12"/>
        <v>0</v>
      </c>
      <c r="P22" s="114">
        <f t="shared" si="12"/>
        <v>0</v>
      </c>
      <c r="Q22" s="114">
        <f t="shared" si="12"/>
        <v>0</v>
      </c>
      <c r="R22" s="114">
        <f t="shared" si="12"/>
        <v>0</v>
      </c>
      <c r="S22" s="114">
        <f t="shared" si="12"/>
        <v>0</v>
      </c>
    </row>
    <row r="23" spans="1:19" ht="15.6">
      <c r="A23" s="75" t="s">
        <v>27</v>
      </c>
      <c r="B23" s="151" t="s">
        <v>76</v>
      </c>
      <c r="C23" s="152"/>
      <c r="D23" s="152"/>
      <c r="E23" s="152"/>
      <c r="F23" s="152"/>
      <c r="G23" s="111">
        <f>G12+G13+G14+G15+F16+G18+G21</f>
        <v>142072</v>
      </c>
      <c r="H23" s="111">
        <f t="shared" ref="H23:S23" si="13">H12+H13+H14+H15+H16+H18+H21</f>
        <v>15269</v>
      </c>
      <c r="I23" s="111">
        <f t="shared" si="13"/>
        <v>35957</v>
      </c>
      <c r="J23" s="111">
        <f t="shared" si="13"/>
        <v>22600</v>
      </c>
      <c r="K23" s="111">
        <f t="shared" si="13"/>
        <v>34993</v>
      </c>
      <c r="L23" s="111">
        <f t="shared" si="13"/>
        <v>18909</v>
      </c>
      <c r="M23" s="111">
        <f t="shared" si="13"/>
        <v>15328</v>
      </c>
      <c r="N23" s="111">
        <f t="shared" si="13"/>
        <v>0</v>
      </c>
      <c r="O23" s="111">
        <f t="shared" si="13"/>
        <v>0</v>
      </c>
      <c r="P23" s="111">
        <f t="shared" si="13"/>
        <v>0</v>
      </c>
      <c r="Q23" s="111">
        <f t="shared" si="13"/>
        <v>0</v>
      </c>
      <c r="R23" s="111">
        <f t="shared" si="13"/>
        <v>0</v>
      </c>
      <c r="S23" s="111">
        <f t="shared" si="13"/>
        <v>0</v>
      </c>
    </row>
    <row r="24" spans="1:19" ht="15.6">
      <c r="A24" s="75" t="s">
        <v>28</v>
      </c>
      <c r="B24" s="251" t="s">
        <v>32</v>
      </c>
      <c r="C24" s="252"/>
      <c r="D24" s="252"/>
      <c r="E24" s="253"/>
      <c r="F24" s="73" t="s">
        <v>6</v>
      </c>
      <c r="G24" s="21">
        <v>3</v>
      </c>
      <c r="H24" s="21">
        <v>3</v>
      </c>
      <c r="I24" s="21">
        <v>3</v>
      </c>
      <c r="J24" s="21">
        <v>3</v>
      </c>
      <c r="K24" s="21">
        <v>3</v>
      </c>
      <c r="L24" s="21">
        <v>3</v>
      </c>
      <c r="M24" s="21">
        <v>3</v>
      </c>
      <c r="N24" s="21">
        <v>3</v>
      </c>
      <c r="O24" s="21">
        <v>3</v>
      </c>
      <c r="P24" s="21">
        <v>3</v>
      </c>
      <c r="Q24" s="21">
        <v>3</v>
      </c>
      <c r="R24" s="21">
        <v>3</v>
      </c>
      <c r="S24" s="21">
        <v>3</v>
      </c>
    </row>
    <row r="25" spans="1:19" ht="15.6">
      <c r="A25" s="75" t="s">
        <v>29</v>
      </c>
      <c r="B25" s="254"/>
      <c r="C25" s="255"/>
      <c r="D25" s="255"/>
      <c r="E25" s="256"/>
      <c r="F25" s="73" t="s">
        <v>37</v>
      </c>
      <c r="G25" s="110">
        <f>G23*G24/100</f>
        <v>4262.16</v>
      </c>
      <c r="H25" s="110">
        <f t="shared" ref="H25:S25" si="14">H23*H24/100</f>
        <v>458.07</v>
      </c>
      <c r="I25" s="110">
        <f t="shared" si="14"/>
        <v>1078.71</v>
      </c>
      <c r="J25" s="110">
        <f t="shared" si="14"/>
        <v>678</v>
      </c>
      <c r="K25" s="110">
        <f t="shared" si="14"/>
        <v>1049.79</v>
      </c>
      <c r="L25" s="110">
        <f t="shared" si="14"/>
        <v>567.27</v>
      </c>
      <c r="M25" s="110">
        <f t="shared" si="14"/>
        <v>459.84</v>
      </c>
      <c r="N25" s="110">
        <f t="shared" si="14"/>
        <v>0</v>
      </c>
      <c r="O25" s="110">
        <f t="shared" si="14"/>
        <v>0</v>
      </c>
      <c r="P25" s="110">
        <f t="shared" si="14"/>
        <v>0</v>
      </c>
      <c r="Q25" s="110">
        <f t="shared" si="14"/>
        <v>0</v>
      </c>
      <c r="R25" s="110">
        <f t="shared" si="14"/>
        <v>0</v>
      </c>
      <c r="S25" s="110">
        <f t="shared" si="14"/>
        <v>0</v>
      </c>
    </row>
    <row r="26" spans="1:19" s="42" customFormat="1" ht="15.6">
      <c r="A26" s="61"/>
      <c r="B26" s="62"/>
      <c r="C26" s="62"/>
      <c r="D26" s="62"/>
      <c r="E26" s="62"/>
      <c r="F26" s="77"/>
      <c r="G26" s="63"/>
      <c r="H26" s="63"/>
      <c r="I26" s="63"/>
      <c r="J26" s="63"/>
      <c r="K26" s="63"/>
      <c r="L26" s="63"/>
      <c r="M26" s="63"/>
      <c r="N26" s="64"/>
      <c r="O26" s="64"/>
      <c r="P26" s="64"/>
      <c r="Q26" s="64"/>
      <c r="R26" s="64"/>
      <c r="S26" s="64"/>
    </row>
    <row r="27" spans="1:19" ht="15.6">
      <c r="A27" s="237" t="s">
        <v>216</v>
      </c>
      <c r="B27" s="271"/>
      <c r="C27" s="271"/>
      <c r="D27" s="271"/>
      <c r="E27" s="271"/>
      <c r="F27" s="271"/>
      <c r="G27" s="271"/>
      <c r="H27" s="271"/>
      <c r="I27" s="271"/>
      <c r="J27" s="271"/>
      <c r="K27" s="271"/>
      <c r="L27" s="271"/>
      <c r="M27" s="271"/>
      <c r="N27" s="271"/>
      <c r="O27" s="271"/>
      <c r="P27" s="271"/>
      <c r="Q27" s="65"/>
      <c r="R27" s="65"/>
      <c r="S27" s="65"/>
    </row>
    <row r="28" spans="1:19" ht="6" customHeight="1">
      <c r="A28" s="74"/>
      <c r="B28" s="95"/>
      <c r="C28" s="95"/>
      <c r="D28" s="95"/>
      <c r="E28" s="95"/>
      <c r="F28" s="95"/>
      <c r="G28" s="95"/>
      <c r="H28" s="95"/>
      <c r="I28" s="95"/>
      <c r="J28" s="95"/>
      <c r="K28" s="95"/>
      <c r="L28" s="95"/>
      <c r="M28" s="95"/>
      <c r="N28" s="95"/>
      <c r="O28" s="95"/>
      <c r="P28" s="95"/>
      <c r="Q28" s="96"/>
      <c r="R28" s="96"/>
      <c r="S28" s="96"/>
    </row>
    <row r="29" spans="1:19" ht="18" customHeight="1">
      <c r="A29" s="196" t="s">
        <v>84</v>
      </c>
      <c r="B29" s="232"/>
      <c r="C29" s="232"/>
      <c r="D29" s="263" t="s">
        <v>114</v>
      </c>
      <c r="E29" s="264"/>
      <c r="F29" s="264"/>
      <c r="G29" s="264"/>
      <c r="H29" s="264"/>
      <c r="I29" s="264"/>
      <c r="J29" s="264"/>
      <c r="K29" s="264"/>
      <c r="L29" s="264"/>
      <c r="M29" s="265"/>
      <c r="N29" s="266"/>
      <c r="O29" s="261" t="s">
        <v>41</v>
      </c>
      <c r="P29" s="262"/>
    </row>
    <row r="30" spans="1:19" ht="13.2" customHeight="1">
      <c r="A30" s="196"/>
      <c r="B30" s="232"/>
      <c r="C30" s="232"/>
      <c r="D30" s="192" t="s">
        <v>42</v>
      </c>
      <c r="E30" s="193"/>
      <c r="F30" s="193"/>
      <c r="G30" s="193"/>
      <c r="H30" s="193"/>
      <c r="I30" s="193"/>
      <c r="J30" s="193"/>
      <c r="K30" s="193"/>
      <c r="L30" s="193"/>
      <c r="M30" s="233"/>
      <c r="N30" s="234"/>
      <c r="O30" s="212" t="s">
        <v>43</v>
      </c>
      <c r="P30" s="213"/>
    </row>
    <row r="31" spans="1:19" ht="15.6">
      <c r="A31" s="241" t="s">
        <v>30</v>
      </c>
      <c r="B31" s="202" t="s">
        <v>4</v>
      </c>
      <c r="C31" s="203"/>
      <c r="D31" s="203"/>
      <c r="E31" s="203"/>
      <c r="F31" s="235"/>
      <c r="G31" s="248" t="s">
        <v>215</v>
      </c>
      <c r="H31" s="280"/>
      <c r="I31" s="280"/>
      <c r="J31" s="280"/>
      <c r="K31" s="280"/>
      <c r="L31" s="280"/>
      <c r="M31" s="280"/>
      <c r="N31" s="280"/>
      <c r="O31" s="280"/>
      <c r="P31" s="281"/>
      <c r="Q31" s="60"/>
      <c r="R31" s="60"/>
      <c r="S31" s="60"/>
    </row>
    <row r="32" spans="1:19">
      <c r="A32" s="242"/>
      <c r="B32" s="236"/>
      <c r="C32" s="237"/>
      <c r="D32" s="237"/>
      <c r="E32" s="237"/>
      <c r="F32" s="238"/>
      <c r="G32" s="245" t="s">
        <v>5</v>
      </c>
      <c r="H32" s="59" t="s">
        <v>146</v>
      </c>
      <c r="I32" s="59" t="s">
        <v>147</v>
      </c>
      <c r="J32" s="59" t="s">
        <v>149</v>
      </c>
      <c r="K32" s="59" t="s">
        <v>148</v>
      </c>
      <c r="L32" s="59" t="s">
        <v>150</v>
      </c>
      <c r="M32" s="59" t="s">
        <v>151</v>
      </c>
      <c r="N32" s="97"/>
      <c r="O32" s="98"/>
      <c r="P32" s="98"/>
      <c r="Q32" s="98"/>
      <c r="R32" s="98"/>
      <c r="S32" s="98"/>
    </row>
    <row r="33" spans="1:19" ht="31.2">
      <c r="A33" s="243"/>
      <c r="B33" s="236"/>
      <c r="C33" s="237"/>
      <c r="D33" s="237"/>
      <c r="E33" s="237"/>
      <c r="F33" s="238"/>
      <c r="G33" s="246"/>
      <c r="H33" s="72" t="s">
        <v>108</v>
      </c>
      <c r="I33" s="72" t="s">
        <v>108</v>
      </c>
      <c r="J33" s="72" t="s">
        <v>104</v>
      </c>
      <c r="K33" s="72" t="s">
        <v>109</v>
      </c>
      <c r="L33" s="72" t="s">
        <v>109</v>
      </c>
      <c r="M33" s="72" t="s">
        <v>110</v>
      </c>
      <c r="N33" s="99" t="s">
        <v>60</v>
      </c>
      <c r="O33" s="99" t="s">
        <v>60</v>
      </c>
      <c r="P33" s="99" t="s">
        <v>60</v>
      </c>
      <c r="Q33" s="27"/>
      <c r="R33" s="27"/>
      <c r="S33" s="27"/>
    </row>
    <row r="34" spans="1:19" ht="31.2">
      <c r="A34" s="243"/>
      <c r="B34" s="236"/>
      <c r="C34" s="237"/>
      <c r="D34" s="237"/>
      <c r="E34" s="237"/>
      <c r="F34" s="238"/>
      <c r="G34" s="246"/>
      <c r="H34" s="72" t="s">
        <v>3</v>
      </c>
      <c r="I34" s="56" t="s">
        <v>8</v>
      </c>
      <c r="J34" s="72" t="s">
        <v>1</v>
      </c>
      <c r="K34" s="72" t="s">
        <v>106</v>
      </c>
      <c r="L34" s="72" t="s">
        <v>105</v>
      </c>
      <c r="M34" s="72" t="s">
        <v>107</v>
      </c>
      <c r="N34" s="99" t="s">
        <v>60</v>
      </c>
      <c r="O34" s="99" t="s">
        <v>60</v>
      </c>
      <c r="P34" s="99" t="s">
        <v>60</v>
      </c>
      <c r="Q34" s="27"/>
      <c r="R34" s="27"/>
      <c r="S34" s="27"/>
    </row>
    <row r="35" spans="1:19" ht="15.6">
      <c r="A35" s="244"/>
      <c r="B35" s="239"/>
      <c r="C35" s="240"/>
      <c r="D35" s="240"/>
      <c r="E35" s="240"/>
      <c r="F35" s="207"/>
      <c r="G35" s="247"/>
      <c r="H35" s="72" t="s">
        <v>111</v>
      </c>
      <c r="I35" s="56" t="s">
        <v>111</v>
      </c>
      <c r="J35" s="31" t="s">
        <v>112</v>
      </c>
      <c r="K35" s="31" t="s">
        <v>113</v>
      </c>
      <c r="L35" s="31" t="s">
        <v>113</v>
      </c>
      <c r="M35" s="31" t="s">
        <v>113</v>
      </c>
      <c r="N35" s="99" t="s">
        <v>60</v>
      </c>
      <c r="O35" s="99" t="s">
        <v>60</v>
      </c>
      <c r="P35" s="99" t="s">
        <v>60</v>
      </c>
      <c r="Q35" s="27"/>
      <c r="R35" s="27"/>
      <c r="S35" s="27"/>
    </row>
    <row r="36" spans="1:19" ht="15.6">
      <c r="A36" s="75" t="s">
        <v>15</v>
      </c>
      <c r="B36" s="151" t="s">
        <v>33</v>
      </c>
      <c r="C36" s="152"/>
      <c r="D36" s="152"/>
      <c r="E36" s="152"/>
      <c r="F36" s="152"/>
      <c r="G36" s="111">
        <f>SUM(H36:S36)</f>
        <v>2369</v>
      </c>
      <c r="H36" s="20">
        <v>210</v>
      </c>
      <c r="I36" s="20">
        <v>332</v>
      </c>
      <c r="J36" s="20">
        <v>817</v>
      </c>
      <c r="K36" s="20">
        <v>0</v>
      </c>
      <c r="L36" s="20">
        <v>967</v>
      </c>
      <c r="M36" s="20">
        <v>43</v>
      </c>
      <c r="N36" s="27"/>
      <c r="O36" s="27"/>
      <c r="P36" s="27"/>
      <c r="Q36" s="27"/>
      <c r="R36" s="27"/>
      <c r="S36" s="27"/>
    </row>
    <row r="37" spans="1:19" ht="15.6">
      <c r="A37" s="75" t="s">
        <v>17</v>
      </c>
      <c r="B37" s="151" t="s">
        <v>34</v>
      </c>
      <c r="C37" s="152"/>
      <c r="D37" s="152"/>
      <c r="E37" s="152"/>
      <c r="F37" s="152"/>
      <c r="G37" s="111">
        <f t="shared" ref="G37:G45" si="15">SUM(H37:S37)</f>
        <v>33467</v>
      </c>
      <c r="H37" s="20">
        <v>3528</v>
      </c>
      <c r="I37" s="20">
        <v>8865</v>
      </c>
      <c r="J37" s="20">
        <v>4963</v>
      </c>
      <c r="K37" s="20">
        <v>8865</v>
      </c>
      <c r="L37" s="20">
        <v>3668</v>
      </c>
      <c r="M37" s="20">
        <v>3578</v>
      </c>
      <c r="N37" s="27"/>
      <c r="O37" s="27"/>
      <c r="P37" s="27"/>
      <c r="Q37" s="27"/>
      <c r="R37" s="27"/>
      <c r="S37" s="27"/>
    </row>
    <row r="38" spans="1:19" ht="15.6">
      <c r="A38" s="75" t="s">
        <v>18</v>
      </c>
      <c r="B38" s="251" t="s">
        <v>103</v>
      </c>
      <c r="C38" s="252"/>
      <c r="D38" s="252"/>
      <c r="E38" s="253"/>
      <c r="F38" s="73" t="s">
        <v>9</v>
      </c>
      <c r="G38" s="111">
        <f t="shared" si="15"/>
        <v>276</v>
      </c>
      <c r="H38" s="20">
        <v>135</v>
      </c>
      <c r="I38" s="20">
        <v>60</v>
      </c>
      <c r="J38" s="20">
        <v>39</v>
      </c>
      <c r="K38" s="20">
        <v>34</v>
      </c>
      <c r="L38" s="20">
        <v>8</v>
      </c>
      <c r="M38" s="20">
        <v>0</v>
      </c>
      <c r="N38" s="27"/>
      <c r="O38" s="27"/>
      <c r="P38" s="27"/>
      <c r="Q38" s="27"/>
      <c r="R38" s="27"/>
      <c r="S38" s="27"/>
    </row>
    <row r="39" spans="1:19" ht="15.6">
      <c r="A39" s="75" t="s">
        <v>19</v>
      </c>
      <c r="B39" s="254"/>
      <c r="C39" s="255"/>
      <c r="D39" s="255"/>
      <c r="E39" s="256"/>
      <c r="F39" s="73" t="s">
        <v>10</v>
      </c>
      <c r="G39" s="111">
        <f t="shared" si="15"/>
        <v>276</v>
      </c>
      <c r="H39" s="20">
        <v>0</v>
      </c>
      <c r="I39" s="20">
        <v>0</v>
      </c>
      <c r="J39" s="20">
        <v>12</v>
      </c>
      <c r="K39" s="20">
        <v>71</v>
      </c>
      <c r="L39" s="20">
        <v>35</v>
      </c>
      <c r="M39" s="20">
        <v>158</v>
      </c>
      <c r="N39" s="27"/>
      <c r="O39" s="27"/>
      <c r="P39" s="27"/>
      <c r="Q39" s="27"/>
      <c r="R39" s="27"/>
      <c r="S39" s="27"/>
    </row>
    <row r="40" spans="1:19" ht="15.6">
      <c r="A40" s="75" t="s">
        <v>20</v>
      </c>
      <c r="B40" s="151" t="s">
        <v>229</v>
      </c>
      <c r="C40" s="152"/>
      <c r="D40" s="152"/>
      <c r="E40" s="152"/>
      <c r="F40" s="152"/>
      <c r="G40" s="111">
        <f t="shared" si="15"/>
        <v>442</v>
      </c>
      <c r="H40" s="20">
        <v>21</v>
      </c>
      <c r="I40" s="20">
        <v>34</v>
      </c>
      <c r="J40" s="20">
        <v>0</v>
      </c>
      <c r="K40" s="20">
        <v>21</v>
      </c>
      <c r="L40" s="20">
        <v>245</v>
      </c>
      <c r="M40" s="20">
        <v>121</v>
      </c>
      <c r="N40" s="27"/>
      <c r="O40" s="27"/>
      <c r="P40" s="27"/>
      <c r="Q40" s="27"/>
      <c r="R40" s="27"/>
      <c r="S40" s="27"/>
    </row>
    <row r="41" spans="1:19" ht="15.6">
      <c r="A41" s="75" t="s">
        <v>21</v>
      </c>
      <c r="B41" s="251" t="s">
        <v>31</v>
      </c>
      <c r="C41" s="252"/>
      <c r="D41" s="252"/>
      <c r="E41" s="259" t="s">
        <v>11</v>
      </c>
      <c r="F41" s="260"/>
      <c r="G41" s="111">
        <f t="shared" si="15"/>
        <v>34954</v>
      </c>
      <c r="H41" s="20">
        <v>3846</v>
      </c>
      <c r="I41" s="20">
        <v>8750</v>
      </c>
      <c r="J41" s="20">
        <v>5529</v>
      </c>
      <c r="K41" s="20">
        <v>8750</v>
      </c>
      <c r="L41" s="20">
        <v>4329</v>
      </c>
      <c r="M41" s="20">
        <v>3750</v>
      </c>
      <c r="N41" s="27"/>
      <c r="O41" s="27"/>
      <c r="P41" s="27"/>
      <c r="Q41" s="27"/>
      <c r="R41" s="27"/>
      <c r="S41" s="27"/>
    </row>
    <row r="42" spans="1:19" ht="15.6">
      <c r="A42" s="75" t="s">
        <v>22</v>
      </c>
      <c r="B42" s="257"/>
      <c r="C42" s="258"/>
      <c r="D42" s="258"/>
      <c r="E42" s="259" t="s">
        <v>12</v>
      </c>
      <c r="F42" s="260"/>
      <c r="G42" s="111">
        <f t="shared" si="15"/>
        <v>34893</v>
      </c>
      <c r="H42" s="20">
        <v>3637</v>
      </c>
      <c r="I42" s="20">
        <v>8952</v>
      </c>
      <c r="J42" s="20">
        <v>5651</v>
      </c>
      <c r="K42" s="20">
        <v>8552</v>
      </c>
      <c r="L42" s="20">
        <v>4351</v>
      </c>
      <c r="M42" s="20">
        <v>3750</v>
      </c>
      <c r="N42" s="27"/>
      <c r="O42" s="27"/>
      <c r="P42" s="27"/>
      <c r="Q42" s="27"/>
      <c r="R42" s="27"/>
      <c r="S42" s="27"/>
    </row>
    <row r="43" spans="1:19" ht="15.6">
      <c r="A43" s="75" t="s">
        <v>23</v>
      </c>
      <c r="B43" s="254"/>
      <c r="C43" s="255"/>
      <c r="D43" s="255"/>
      <c r="E43" s="259" t="s">
        <v>13</v>
      </c>
      <c r="F43" s="260"/>
      <c r="G43" s="113">
        <f>IF(G42=0,0,(G41-G42)/G42*100)</f>
        <v>0.17482016450290891</v>
      </c>
      <c r="H43" s="113">
        <f>IF(H42=0,0,(H41-H42)/H42*100)</f>
        <v>5.7464943634863905</v>
      </c>
      <c r="I43" s="113">
        <f t="shared" ref="I43:S43" si="16">IF(I42=0,0,(I41-I42)/I42*100)</f>
        <v>-2.2564789991063448</v>
      </c>
      <c r="J43" s="113">
        <f t="shared" si="16"/>
        <v>-2.1589099274464698</v>
      </c>
      <c r="K43" s="113">
        <f t="shared" si="16"/>
        <v>2.3152478952291862</v>
      </c>
      <c r="L43" s="113">
        <f t="shared" si="16"/>
        <v>-0.505630889450701</v>
      </c>
      <c r="M43" s="113">
        <f t="shared" si="16"/>
        <v>0</v>
      </c>
      <c r="N43" s="113">
        <f t="shared" si="16"/>
        <v>0</v>
      </c>
      <c r="O43" s="113">
        <f t="shared" si="16"/>
        <v>0</v>
      </c>
      <c r="P43" s="113">
        <f t="shared" si="16"/>
        <v>0</v>
      </c>
      <c r="Q43" s="113">
        <f t="shared" si="16"/>
        <v>0</v>
      </c>
      <c r="R43" s="113">
        <f t="shared" si="16"/>
        <v>0</v>
      </c>
      <c r="S43" s="113">
        <f t="shared" si="16"/>
        <v>0</v>
      </c>
    </row>
    <row r="44" spans="1:19" ht="15.6">
      <c r="A44" s="75" t="s">
        <v>24</v>
      </c>
      <c r="B44" s="251" t="s">
        <v>35</v>
      </c>
      <c r="C44" s="252"/>
      <c r="D44" s="252"/>
      <c r="E44" s="259" t="s">
        <v>14</v>
      </c>
      <c r="F44" s="260"/>
      <c r="G44" s="111">
        <f t="shared" ref="G44:S44" si="17">G36+G37+G39-G38-G40-G42</f>
        <v>501</v>
      </c>
      <c r="H44" s="111">
        <f t="shared" si="17"/>
        <v>-55</v>
      </c>
      <c r="I44" s="111">
        <f t="shared" si="17"/>
        <v>151</v>
      </c>
      <c r="J44" s="111">
        <f t="shared" si="17"/>
        <v>102</v>
      </c>
      <c r="K44" s="111">
        <f t="shared" si="17"/>
        <v>329</v>
      </c>
      <c r="L44" s="111">
        <f t="shared" si="17"/>
        <v>66</v>
      </c>
      <c r="M44" s="111">
        <f t="shared" si="17"/>
        <v>-92</v>
      </c>
      <c r="N44" s="111">
        <f t="shared" si="17"/>
        <v>0</v>
      </c>
      <c r="O44" s="111">
        <f t="shared" si="17"/>
        <v>0</v>
      </c>
      <c r="P44" s="111">
        <f t="shared" si="17"/>
        <v>0</v>
      </c>
      <c r="Q44" s="111">
        <f t="shared" si="17"/>
        <v>0</v>
      </c>
      <c r="R44" s="111">
        <f t="shared" si="17"/>
        <v>0</v>
      </c>
      <c r="S44" s="111">
        <f t="shared" si="17"/>
        <v>0</v>
      </c>
    </row>
    <row r="45" spans="1:19" ht="15.6">
      <c r="A45" s="75" t="s">
        <v>25</v>
      </c>
      <c r="B45" s="254"/>
      <c r="C45" s="255"/>
      <c r="D45" s="255"/>
      <c r="E45" s="259" t="s">
        <v>16</v>
      </c>
      <c r="F45" s="260"/>
      <c r="G45" s="111">
        <f t="shared" si="15"/>
        <v>600</v>
      </c>
      <c r="H45" s="20">
        <v>131</v>
      </c>
      <c r="I45" s="20">
        <v>39</v>
      </c>
      <c r="J45" s="20">
        <v>374</v>
      </c>
      <c r="K45" s="20">
        <v>0</v>
      </c>
      <c r="L45" s="20">
        <v>56</v>
      </c>
      <c r="M45" s="20">
        <v>0</v>
      </c>
      <c r="N45" s="27"/>
      <c r="O45" s="27"/>
      <c r="P45" s="27"/>
      <c r="Q45" s="27"/>
      <c r="R45" s="27"/>
      <c r="S45" s="27"/>
    </row>
    <row r="46" spans="1:19" ht="15.6">
      <c r="A46" s="75" t="s">
        <v>26</v>
      </c>
      <c r="B46" s="151" t="s">
        <v>36</v>
      </c>
      <c r="C46" s="152"/>
      <c r="D46" s="152"/>
      <c r="E46" s="152"/>
      <c r="F46" s="152"/>
      <c r="G46" s="109">
        <f t="shared" ref="G46:S46" si="18">G45-G44</f>
        <v>99</v>
      </c>
      <c r="H46" s="109">
        <f t="shared" si="18"/>
        <v>186</v>
      </c>
      <c r="I46" s="109">
        <f t="shared" si="18"/>
        <v>-112</v>
      </c>
      <c r="J46" s="109">
        <f t="shared" si="18"/>
        <v>272</v>
      </c>
      <c r="K46" s="109">
        <f t="shared" si="18"/>
        <v>-329</v>
      </c>
      <c r="L46" s="109">
        <f t="shared" si="18"/>
        <v>-10</v>
      </c>
      <c r="M46" s="109">
        <f t="shared" si="18"/>
        <v>92</v>
      </c>
      <c r="N46" s="109">
        <f t="shared" si="18"/>
        <v>0</v>
      </c>
      <c r="O46" s="109">
        <f t="shared" si="18"/>
        <v>0</v>
      </c>
      <c r="P46" s="109">
        <f t="shared" si="18"/>
        <v>0</v>
      </c>
      <c r="Q46" s="109">
        <f t="shared" si="18"/>
        <v>0</v>
      </c>
      <c r="R46" s="109">
        <f t="shared" si="18"/>
        <v>0</v>
      </c>
      <c r="S46" s="109">
        <f t="shared" si="18"/>
        <v>0</v>
      </c>
    </row>
    <row r="47" spans="1:19" ht="15.6">
      <c r="A47" s="75" t="s">
        <v>27</v>
      </c>
      <c r="B47" s="151" t="s">
        <v>76</v>
      </c>
      <c r="C47" s="152"/>
      <c r="D47" s="152"/>
      <c r="E47" s="152"/>
      <c r="F47" s="152"/>
      <c r="G47" s="111">
        <f>G36+G37+G38+G39+F40+G42+G45</f>
        <v>71881</v>
      </c>
      <c r="H47" s="111">
        <f t="shared" ref="H47:S47" si="19">H36+H37+H38+H39+H40+H42+H45</f>
        <v>7662</v>
      </c>
      <c r="I47" s="111">
        <f t="shared" si="19"/>
        <v>18282</v>
      </c>
      <c r="J47" s="111">
        <f t="shared" si="19"/>
        <v>11856</v>
      </c>
      <c r="K47" s="111">
        <f t="shared" si="19"/>
        <v>17543</v>
      </c>
      <c r="L47" s="111">
        <f t="shared" si="19"/>
        <v>9330</v>
      </c>
      <c r="M47" s="111">
        <f t="shared" si="19"/>
        <v>7650</v>
      </c>
      <c r="N47" s="111">
        <f t="shared" si="19"/>
        <v>0</v>
      </c>
      <c r="O47" s="111">
        <f t="shared" si="19"/>
        <v>0</v>
      </c>
      <c r="P47" s="111">
        <f t="shared" si="19"/>
        <v>0</v>
      </c>
      <c r="Q47" s="111">
        <f t="shared" si="19"/>
        <v>0</v>
      </c>
      <c r="R47" s="111">
        <f t="shared" si="19"/>
        <v>0</v>
      </c>
      <c r="S47" s="111">
        <f t="shared" si="19"/>
        <v>0</v>
      </c>
    </row>
    <row r="48" spans="1:19" ht="15.6">
      <c r="A48" s="75" t="s">
        <v>28</v>
      </c>
      <c r="B48" s="251" t="s">
        <v>32</v>
      </c>
      <c r="C48" s="252"/>
      <c r="D48" s="252"/>
      <c r="E48" s="253"/>
      <c r="F48" s="73" t="s">
        <v>6</v>
      </c>
      <c r="G48" s="21">
        <v>3</v>
      </c>
      <c r="H48" s="21">
        <v>3</v>
      </c>
      <c r="I48" s="21">
        <v>3</v>
      </c>
      <c r="J48" s="21">
        <v>3</v>
      </c>
      <c r="K48" s="21">
        <v>3</v>
      </c>
      <c r="L48" s="21">
        <v>3</v>
      </c>
      <c r="M48" s="21">
        <v>3</v>
      </c>
      <c r="N48" s="21">
        <v>3</v>
      </c>
      <c r="O48" s="21">
        <v>3</v>
      </c>
      <c r="P48" s="21">
        <v>3</v>
      </c>
      <c r="Q48" s="21">
        <v>3</v>
      </c>
      <c r="R48" s="21">
        <v>3</v>
      </c>
      <c r="S48" s="21">
        <v>3</v>
      </c>
    </row>
    <row r="49" spans="1:19" ht="15.6">
      <c r="A49" s="75" t="s">
        <v>29</v>
      </c>
      <c r="B49" s="254"/>
      <c r="C49" s="255"/>
      <c r="D49" s="255"/>
      <c r="E49" s="256"/>
      <c r="F49" s="73" t="s">
        <v>37</v>
      </c>
      <c r="G49" s="110">
        <f>G47*G48/100</f>
        <v>2156.4299999999998</v>
      </c>
      <c r="H49" s="110">
        <f t="shared" ref="H49:S49" si="20">H47*H48/100</f>
        <v>229.86</v>
      </c>
      <c r="I49" s="110">
        <f t="shared" si="20"/>
        <v>548.46</v>
      </c>
      <c r="J49" s="110">
        <f t="shared" si="20"/>
        <v>355.68</v>
      </c>
      <c r="K49" s="110">
        <f t="shared" si="20"/>
        <v>526.29</v>
      </c>
      <c r="L49" s="110">
        <f t="shared" si="20"/>
        <v>279.89999999999998</v>
      </c>
      <c r="M49" s="110">
        <f t="shared" si="20"/>
        <v>229.5</v>
      </c>
      <c r="N49" s="110">
        <f t="shared" si="20"/>
        <v>0</v>
      </c>
      <c r="O49" s="110">
        <f t="shared" si="20"/>
        <v>0</v>
      </c>
      <c r="P49" s="110">
        <f t="shared" si="20"/>
        <v>0</v>
      </c>
      <c r="Q49" s="110">
        <f t="shared" si="20"/>
        <v>0</v>
      </c>
      <c r="R49" s="110">
        <f t="shared" si="20"/>
        <v>0</v>
      </c>
      <c r="S49" s="110">
        <f t="shared" si="20"/>
        <v>0</v>
      </c>
    </row>
    <row r="50" spans="1:19" s="42" customFormat="1" ht="15.6">
      <c r="A50" s="61"/>
      <c r="B50" s="62"/>
      <c r="C50" s="62"/>
      <c r="D50" s="105"/>
      <c r="E50" s="105"/>
      <c r="F50" s="104"/>
      <c r="G50" s="106"/>
      <c r="H50" s="106"/>
      <c r="I50" s="106"/>
      <c r="J50" s="106"/>
      <c r="K50" s="106"/>
      <c r="L50" s="106"/>
      <c r="M50" s="106"/>
      <c r="N50" s="107"/>
      <c r="O50" s="47"/>
      <c r="P50" s="47"/>
      <c r="Q50" s="63"/>
      <c r="R50" s="63"/>
      <c r="S50" s="63"/>
    </row>
    <row r="51" spans="1:19" ht="18" customHeight="1">
      <c r="A51" s="196" t="s">
        <v>84</v>
      </c>
      <c r="B51" s="232"/>
      <c r="C51" s="232"/>
      <c r="D51" s="263" t="s">
        <v>217</v>
      </c>
      <c r="E51" s="264"/>
      <c r="F51" s="264"/>
      <c r="G51" s="264"/>
      <c r="H51" s="264"/>
      <c r="I51" s="264"/>
      <c r="J51" s="264"/>
      <c r="K51" s="264"/>
      <c r="L51" s="264"/>
      <c r="M51" s="265"/>
      <c r="N51" s="266"/>
      <c r="O51" s="261" t="s">
        <v>192</v>
      </c>
      <c r="P51" s="262"/>
    </row>
    <row r="52" spans="1:19" ht="13.2" customHeight="1">
      <c r="A52" s="196"/>
      <c r="B52" s="232"/>
      <c r="C52" s="232"/>
      <c r="D52" s="192" t="s">
        <v>42</v>
      </c>
      <c r="E52" s="193"/>
      <c r="F52" s="193"/>
      <c r="G52" s="193"/>
      <c r="H52" s="193"/>
      <c r="I52" s="193"/>
      <c r="J52" s="193"/>
      <c r="K52" s="193"/>
      <c r="L52" s="193"/>
      <c r="M52" s="233"/>
      <c r="N52" s="234"/>
      <c r="O52" s="212" t="s">
        <v>43</v>
      </c>
      <c r="P52" s="213"/>
    </row>
    <row r="53" spans="1:19" ht="15.6">
      <c r="A53" s="241" t="s">
        <v>30</v>
      </c>
      <c r="B53" s="202" t="s">
        <v>4</v>
      </c>
      <c r="C53" s="203"/>
      <c r="D53" s="203"/>
      <c r="E53" s="203"/>
      <c r="F53" s="235"/>
      <c r="G53" s="248" t="s">
        <v>215</v>
      </c>
      <c r="H53" s="280"/>
      <c r="I53" s="280"/>
      <c r="J53" s="280"/>
      <c r="K53" s="280"/>
      <c r="L53" s="280"/>
      <c r="M53" s="280"/>
      <c r="N53" s="280"/>
      <c r="O53" s="280"/>
      <c r="P53" s="281"/>
      <c r="Q53" s="60"/>
      <c r="R53" s="60"/>
      <c r="S53" s="60"/>
    </row>
    <row r="54" spans="1:19">
      <c r="A54" s="242"/>
      <c r="B54" s="236"/>
      <c r="C54" s="237"/>
      <c r="D54" s="237"/>
      <c r="E54" s="237"/>
      <c r="F54" s="238"/>
      <c r="G54" s="245" t="s">
        <v>5</v>
      </c>
      <c r="H54" s="59" t="s">
        <v>146</v>
      </c>
      <c r="I54" s="59" t="s">
        <v>147</v>
      </c>
      <c r="J54" s="59" t="s">
        <v>149</v>
      </c>
      <c r="K54" s="59" t="s">
        <v>148</v>
      </c>
      <c r="L54" s="59" t="s">
        <v>150</v>
      </c>
      <c r="M54" s="59" t="s">
        <v>151</v>
      </c>
      <c r="N54" s="97"/>
      <c r="O54" s="98"/>
      <c r="P54" s="98"/>
      <c r="Q54" s="98"/>
      <c r="R54" s="98"/>
      <c r="S54" s="98"/>
    </row>
    <row r="55" spans="1:19" ht="31.2">
      <c r="A55" s="243"/>
      <c r="B55" s="236"/>
      <c r="C55" s="237"/>
      <c r="D55" s="237"/>
      <c r="E55" s="237"/>
      <c r="F55" s="238"/>
      <c r="G55" s="246"/>
      <c r="H55" s="72" t="s">
        <v>108</v>
      </c>
      <c r="I55" s="72" t="s">
        <v>108</v>
      </c>
      <c r="J55" s="72" t="s">
        <v>104</v>
      </c>
      <c r="K55" s="72" t="s">
        <v>109</v>
      </c>
      <c r="L55" s="72" t="s">
        <v>109</v>
      </c>
      <c r="M55" s="72" t="s">
        <v>110</v>
      </c>
      <c r="N55" s="99" t="s">
        <v>60</v>
      </c>
      <c r="O55" s="99" t="s">
        <v>60</v>
      </c>
      <c r="P55" s="99" t="s">
        <v>60</v>
      </c>
      <c r="Q55" s="27"/>
      <c r="R55" s="27"/>
      <c r="S55" s="27"/>
    </row>
    <row r="56" spans="1:19" ht="31.2">
      <c r="A56" s="243"/>
      <c r="B56" s="236"/>
      <c r="C56" s="237"/>
      <c r="D56" s="237"/>
      <c r="E56" s="237"/>
      <c r="F56" s="238"/>
      <c r="G56" s="246"/>
      <c r="H56" s="72" t="s">
        <v>3</v>
      </c>
      <c r="I56" s="56" t="s">
        <v>8</v>
      </c>
      <c r="J56" s="72" t="s">
        <v>1</v>
      </c>
      <c r="K56" s="72" t="s">
        <v>106</v>
      </c>
      <c r="L56" s="72" t="s">
        <v>105</v>
      </c>
      <c r="M56" s="72" t="s">
        <v>107</v>
      </c>
      <c r="N56" s="99" t="s">
        <v>60</v>
      </c>
      <c r="O56" s="99" t="s">
        <v>60</v>
      </c>
      <c r="P56" s="99" t="s">
        <v>60</v>
      </c>
      <c r="Q56" s="27"/>
      <c r="R56" s="27"/>
      <c r="S56" s="27"/>
    </row>
    <row r="57" spans="1:19" ht="15.6">
      <c r="A57" s="244"/>
      <c r="B57" s="239"/>
      <c r="C57" s="240"/>
      <c r="D57" s="240"/>
      <c r="E57" s="240"/>
      <c r="F57" s="207"/>
      <c r="G57" s="247"/>
      <c r="H57" s="72" t="s">
        <v>111</v>
      </c>
      <c r="I57" s="56" t="s">
        <v>111</v>
      </c>
      <c r="J57" s="31" t="s">
        <v>112</v>
      </c>
      <c r="K57" s="31" t="s">
        <v>113</v>
      </c>
      <c r="L57" s="31" t="s">
        <v>113</v>
      </c>
      <c r="M57" s="31" t="s">
        <v>113</v>
      </c>
      <c r="N57" s="99" t="s">
        <v>60</v>
      </c>
      <c r="O57" s="99" t="s">
        <v>60</v>
      </c>
      <c r="P57" s="99" t="s">
        <v>60</v>
      </c>
      <c r="Q57" s="27"/>
      <c r="R57" s="27"/>
      <c r="S57" s="27"/>
    </row>
    <row r="58" spans="1:19" ht="15.6">
      <c r="A58" s="75" t="s">
        <v>15</v>
      </c>
      <c r="B58" s="151" t="s">
        <v>33</v>
      </c>
      <c r="C58" s="152"/>
      <c r="D58" s="152"/>
      <c r="E58" s="152"/>
      <c r="F58" s="152"/>
      <c r="G58" s="111">
        <f>SUM(H58:S58)</f>
        <v>2416</v>
      </c>
      <c r="H58" s="20">
        <v>0</v>
      </c>
      <c r="I58" s="20">
        <v>232</v>
      </c>
      <c r="J58" s="20">
        <v>717</v>
      </c>
      <c r="K58" s="20">
        <v>0</v>
      </c>
      <c r="L58" s="20">
        <v>1467</v>
      </c>
      <c r="M58" s="20">
        <v>0</v>
      </c>
      <c r="N58" s="27"/>
      <c r="O58" s="27"/>
      <c r="P58" s="27"/>
      <c r="Q58" s="27"/>
      <c r="R58" s="27"/>
      <c r="S58" s="27"/>
    </row>
    <row r="59" spans="1:19" ht="15.6">
      <c r="A59" s="75" t="s">
        <v>17</v>
      </c>
      <c r="B59" s="151" t="s">
        <v>34</v>
      </c>
      <c r="C59" s="152"/>
      <c r="D59" s="152"/>
      <c r="E59" s="152"/>
      <c r="F59" s="152"/>
      <c r="G59" s="111">
        <f t="shared" ref="G59:G67" si="21">SUM(H59:S59)</f>
        <v>33067</v>
      </c>
      <c r="H59" s="20">
        <v>3828</v>
      </c>
      <c r="I59" s="20">
        <v>8765</v>
      </c>
      <c r="J59" s="20">
        <v>4763</v>
      </c>
      <c r="K59" s="20">
        <v>8765</v>
      </c>
      <c r="L59" s="20">
        <v>3268</v>
      </c>
      <c r="M59" s="20">
        <v>3678</v>
      </c>
      <c r="N59" s="27"/>
      <c r="O59" s="27"/>
      <c r="P59" s="27"/>
      <c r="Q59" s="27"/>
      <c r="R59" s="27"/>
      <c r="S59" s="27"/>
    </row>
    <row r="60" spans="1:19" ht="15.6">
      <c r="A60" s="75" t="s">
        <v>18</v>
      </c>
      <c r="B60" s="251" t="s">
        <v>103</v>
      </c>
      <c r="C60" s="252"/>
      <c r="D60" s="252"/>
      <c r="E60" s="253"/>
      <c r="F60" s="73" t="s">
        <v>9</v>
      </c>
      <c r="G60" s="111">
        <f t="shared" si="21"/>
        <v>254</v>
      </c>
      <c r="H60" s="20">
        <v>85</v>
      </c>
      <c r="I60" s="20">
        <v>60</v>
      </c>
      <c r="J60" s="20">
        <v>37</v>
      </c>
      <c r="K60" s="20">
        <v>64</v>
      </c>
      <c r="L60" s="20">
        <v>8</v>
      </c>
      <c r="M60" s="20">
        <v>0</v>
      </c>
      <c r="N60" s="27"/>
      <c r="O60" s="27"/>
      <c r="P60" s="27"/>
      <c r="Q60" s="27"/>
      <c r="R60" s="27"/>
      <c r="S60" s="27"/>
    </row>
    <row r="61" spans="1:19" ht="15.6">
      <c r="A61" s="75" t="s">
        <v>19</v>
      </c>
      <c r="B61" s="254"/>
      <c r="C61" s="255"/>
      <c r="D61" s="255"/>
      <c r="E61" s="256"/>
      <c r="F61" s="73" t="s">
        <v>10</v>
      </c>
      <c r="G61" s="111">
        <f t="shared" si="21"/>
        <v>254</v>
      </c>
      <c r="H61" s="20">
        <v>0</v>
      </c>
      <c r="I61" s="20">
        <v>0</v>
      </c>
      <c r="J61" s="20">
        <v>13</v>
      </c>
      <c r="K61" s="20">
        <v>25</v>
      </c>
      <c r="L61" s="20">
        <v>87</v>
      </c>
      <c r="M61" s="20">
        <v>129</v>
      </c>
      <c r="N61" s="27"/>
      <c r="O61" s="27"/>
      <c r="P61" s="27"/>
      <c r="Q61" s="27"/>
      <c r="R61" s="27"/>
      <c r="S61" s="27"/>
    </row>
    <row r="62" spans="1:19" ht="15.6">
      <c r="A62" s="75" t="s">
        <v>20</v>
      </c>
      <c r="B62" s="151" t="s">
        <v>152</v>
      </c>
      <c r="C62" s="152"/>
      <c r="D62" s="152"/>
      <c r="E62" s="152"/>
      <c r="F62" s="152"/>
      <c r="G62" s="111">
        <f t="shared" si="21"/>
        <v>542</v>
      </c>
      <c r="H62" s="20">
        <v>21</v>
      </c>
      <c r="I62" s="20">
        <v>34</v>
      </c>
      <c r="J62" s="20">
        <v>0</v>
      </c>
      <c r="K62" s="20">
        <v>21</v>
      </c>
      <c r="L62" s="20">
        <v>345</v>
      </c>
      <c r="M62" s="20">
        <v>121</v>
      </c>
      <c r="N62" s="27"/>
      <c r="O62" s="27"/>
      <c r="P62" s="27"/>
      <c r="Q62" s="27"/>
      <c r="R62" s="27"/>
      <c r="S62" s="27"/>
    </row>
    <row r="63" spans="1:19" ht="15.6">
      <c r="A63" s="75" t="s">
        <v>21</v>
      </c>
      <c r="B63" s="251" t="s">
        <v>219</v>
      </c>
      <c r="C63" s="252"/>
      <c r="D63" s="252"/>
      <c r="E63" s="259" t="s">
        <v>11</v>
      </c>
      <c r="F63" s="260"/>
      <c r="G63" s="111">
        <f t="shared" si="21"/>
        <v>33354</v>
      </c>
      <c r="H63" s="20">
        <v>3246</v>
      </c>
      <c r="I63" s="20">
        <v>8750</v>
      </c>
      <c r="J63" s="20">
        <v>4629</v>
      </c>
      <c r="K63" s="20">
        <v>8750</v>
      </c>
      <c r="L63" s="20">
        <v>4229</v>
      </c>
      <c r="M63" s="20">
        <v>3750</v>
      </c>
      <c r="N63" s="27"/>
      <c r="O63" s="27"/>
      <c r="P63" s="27"/>
      <c r="Q63" s="27"/>
      <c r="R63" s="27"/>
      <c r="S63" s="27"/>
    </row>
    <row r="64" spans="1:19" ht="15.6">
      <c r="A64" s="75" t="s">
        <v>22</v>
      </c>
      <c r="B64" s="257"/>
      <c r="C64" s="258"/>
      <c r="D64" s="258"/>
      <c r="E64" s="259" t="s">
        <v>12</v>
      </c>
      <c r="F64" s="260"/>
      <c r="G64" s="111">
        <f t="shared" si="21"/>
        <v>32695</v>
      </c>
      <c r="H64" s="20">
        <v>3439</v>
      </c>
      <c r="I64" s="20">
        <v>8552</v>
      </c>
      <c r="J64" s="20">
        <v>4351</v>
      </c>
      <c r="K64" s="20">
        <v>8552</v>
      </c>
      <c r="L64" s="20">
        <v>4051</v>
      </c>
      <c r="M64" s="20">
        <v>3750</v>
      </c>
      <c r="N64" s="27"/>
      <c r="O64" s="27"/>
      <c r="P64" s="27"/>
      <c r="Q64" s="27"/>
      <c r="R64" s="27"/>
      <c r="S64" s="27"/>
    </row>
    <row r="65" spans="1:19" ht="18" customHeight="1">
      <c r="A65" s="75" t="s">
        <v>23</v>
      </c>
      <c r="B65" s="254"/>
      <c r="C65" s="255"/>
      <c r="D65" s="255"/>
      <c r="E65" s="259" t="s">
        <v>13</v>
      </c>
      <c r="F65" s="260"/>
      <c r="G65" s="113">
        <f>IF(G64=0,0,(G63-G64)/G64*100)</f>
        <v>2.015598715399908</v>
      </c>
      <c r="H65" s="113">
        <f>IF(H64=0,0,(H63-H64)/H64*100)</f>
        <v>-5.6120965396917706</v>
      </c>
      <c r="I65" s="113">
        <f t="shared" ref="I65:S65" si="22">IF(I64=0,0,(I63-I64)/I64*100)</f>
        <v>2.3152478952291862</v>
      </c>
      <c r="J65" s="113">
        <f t="shared" si="22"/>
        <v>6.3893357848770398</v>
      </c>
      <c r="K65" s="113">
        <f t="shared" si="22"/>
        <v>2.3152478952291862</v>
      </c>
      <c r="L65" s="113">
        <f t="shared" si="22"/>
        <v>4.3939767958528764</v>
      </c>
      <c r="M65" s="113">
        <f t="shared" si="22"/>
        <v>0</v>
      </c>
      <c r="N65" s="113">
        <f t="shared" si="22"/>
        <v>0</v>
      </c>
      <c r="O65" s="113">
        <f t="shared" si="22"/>
        <v>0</v>
      </c>
      <c r="P65" s="113">
        <f t="shared" si="22"/>
        <v>0</v>
      </c>
      <c r="Q65" s="113">
        <f t="shared" si="22"/>
        <v>0</v>
      </c>
      <c r="R65" s="113">
        <f t="shared" si="22"/>
        <v>0</v>
      </c>
      <c r="S65" s="113">
        <f t="shared" si="22"/>
        <v>0</v>
      </c>
    </row>
    <row r="66" spans="1:19" ht="18" customHeight="1">
      <c r="A66" s="75" t="s">
        <v>24</v>
      </c>
      <c r="B66" s="251" t="s">
        <v>35</v>
      </c>
      <c r="C66" s="252"/>
      <c r="D66" s="252"/>
      <c r="E66" s="259" t="s">
        <v>14</v>
      </c>
      <c r="F66" s="260"/>
      <c r="G66" s="111">
        <f t="shared" si="21"/>
        <v>2246</v>
      </c>
      <c r="H66" s="16">
        <f t="shared" ref="H66:S66" si="23">H58+H59+H61-H60-H62-H64</f>
        <v>283</v>
      </c>
      <c r="I66" s="16">
        <f t="shared" si="23"/>
        <v>351</v>
      </c>
      <c r="J66" s="16">
        <f t="shared" si="23"/>
        <v>1105</v>
      </c>
      <c r="K66" s="16">
        <f t="shared" si="23"/>
        <v>153</v>
      </c>
      <c r="L66" s="16">
        <f t="shared" si="23"/>
        <v>418</v>
      </c>
      <c r="M66" s="16">
        <f t="shared" si="23"/>
        <v>-64</v>
      </c>
      <c r="N66" s="16">
        <f t="shared" si="23"/>
        <v>0</v>
      </c>
      <c r="O66" s="16">
        <f t="shared" si="23"/>
        <v>0</v>
      </c>
      <c r="P66" s="16">
        <f t="shared" si="23"/>
        <v>0</v>
      </c>
      <c r="Q66" s="16">
        <f t="shared" si="23"/>
        <v>0</v>
      </c>
      <c r="R66" s="16">
        <f t="shared" si="23"/>
        <v>0</v>
      </c>
      <c r="S66" s="16">
        <f t="shared" si="23"/>
        <v>0</v>
      </c>
    </row>
    <row r="67" spans="1:19" ht="18" customHeight="1">
      <c r="A67" s="75" t="s">
        <v>25</v>
      </c>
      <c r="B67" s="254"/>
      <c r="C67" s="255"/>
      <c r="D67" s="255"/>
      <c r="E67" s="259" t="s">
        <v>16</v>
      </c>
      <c r="F67" s="260"/>
      <c r="G67" s="111">
        <f t="shared" si="21"/>
        <v>1505</v>
      </c>
      <c r="H67" s="20">
        <v>234</v>
      </c>
      <c r="I67" s="20">
        <v>32</v>
      </c>
      <c r="J67" s="20">
        <v>863</v>
      </c>
      <c r="K67" s="20">
        <v>23</v>
      </c>
      <c r="L67" s="20">
        <v>353</v>
      </c>
      <c r="M67" s="20">
        <v>0</v>
      </c>
      <c r="N67" s="27"/>
      <c r="O67" s="27"/>
      <c r="P67" s="27"/>
      <c r="Q67" s="27"/>
      <c r="R67" s="27"/>
      <c r="S67" s="27"/>
    </row>
    <row r="68" spans="1:19" ht="18" customHeight="1">
      <c r="A68" s="75" t="s">
        <v>26</v>
      </c>
      <c r="B68" s="151" t="s">
        <v>36</v>
      </c>
      <c r="C68" s="152"/>
      <c r="D68" s="152"/>
      <c r="E68" s="152"/>
      <c r="F68" s="152"/>
      <c r="G68" s="109">
        <f t="shared" ref="G68:S68" si="24">G67-G66</f>
        <v>-741</v>
      </c>
      <c r="H68" s="109">
        <f t="shared" si="24"/>
        <v>-49</v>
      </c>
      <c r="I68" s="109">
        <f t="shared" si="24"/>
        <v>-319</v>
      </c>
      <c r="J68" s="109">
        <f t="shared" si="24"/>
        <v>-242</v>
      </c>
      <c r="K68" s="109">
        <f t="shared" si="24"/>
        <v>-130</v>
      </c>
      <c r="L68" s="109">
        <f t="shared" si="24"/>
        <v>-65</v>
      </c>
      <c r="M68" s="109">
        <f t="shared" si="24"/>
        <v>64</v>
      </c>
      <c r="N68" s="109">
        <f t="shared" si="24"/>
        <v>0</v>
      </c>
      <c r="O68" s="109">
        <f t="shared" si="24"/>
        <v>0</v>
      </c>
      <c r="P68" s="109">
        <f t="shared" si="24"/>
        <v>0</v>
      </c>
      <c r="Q68" s="109">
        <f t="shared" si="24"/>
        <v>0</v>
      </c>
      <c r="R68" s="109">
        <f t="shared" si="24"/>
        <v>0</v>
      </c>
      <c r="S68" s="109">
        <f t="shared" si="24"/>
        <v>0</v>
      </c>
    </row>
    <row r="69" spans="1:19" ht="18" customHeight="1">
      <c r="A69" s="75" t="s">
        <v>27</v>
      </c>
      <c r="B69" s="151" t="s">
        <v>76</v>
      </c>
      <c r="C69" s="152"/>
      <c r="D69" s="152"/>
      <c r="E69" s="152"/>
      <c r="F69" s="152"/>
      <c r="G69" s="111">
        <f t="shared" ref="G69:S69" si="25">G58+G59+G60+G61+G62+G64+G67</f>
        <v>70733</v>
      </c>
      <c r="H69" s="111">
        <f t="shared" si="25"/>
        <v>7607</v>
      </c>
      <c r="I69" s="111">
        <f t="shared" si="25"/>
        <v>17675</v>
      </c>
      <c r="J69" s="111">
        <f t="shared" si="25"/>
        <v>10744</v>
      </c>
      <c r="K69" s="111">
        <f t="shared" si="25"/>
        <v>17450</v>
      </c>
      <c r="L69" s="111">
        <f t="shared" si="25"/>
        <v>9579</v>
      </c>
      <c r="M69" s="111">
        <f t="shared" si="25"/>
        <v>7678</v>
      </c>
      <c r="N69" s="111">
        <f t="shared" si="25"/>
        <v>0</v>
      </c>
      <c r="O69" s="111">
        <f t="shared" si="25"/>
        <v>0</v>
      </c>
      <c r="P69" s="111">
        <f t="shared" si="25"/>
        <v>0</v>
      </c>
      <c r="Q69" s="111">
        <f t="shared" si="25"/>
        <v>0</v>
      </c>
      <c r="R69" s="111">
        <f t="shared" si="25"/>
        <v>0</v>
      </c>
      <c r="S69" s="111">
        <f t="shared" si="25"/>
        <v>0</v>
      </c>
    </row>
    <row r="70" spans="1:19" ht="18" customHeight="1">
      <c r="A70" s="75" t="s">
        <v>28</v>
      </c>
      <c r="B70" s="251" t="s">
        <v>32</v>
      </c>
      <c r="C70" s="252"/>
      <c r="D70" s="252"/>
      <c r="E70" s="253"/>
      <c r="F70" s="73" t="s">
        <v>6</v>
      </c>
      <c r="G70" s="21">
        <v>3</v>
      </c>
      <c r="H70" s="21">
        <v>3</v>
      </c>
      <c r="I70" s="21">
        <v>3</v>
      </c>
      <c r="J70" s="21">
        <v>3</v>
      </c>
      <c r="K70" s="21">
        <v>3</v>
      </c>
      <c r="L70" s="21">
        <v>3</v>
      </c>
      <c r="M70" s="21">
        <v>3</v>
      </c>
      <c r="N70" s="21">
        <v>3</v>
      </c>
      <c r="O70" s="21">
        <v>3</v>
      </c>
      <c r="P70" s="21">
        <v>3</v>
      </c>
      <c r="Q70" s="21">
        <v>3</v>
      </c>
      <c r="R70" s="21">
        <v>3</v>
      </c>
      <c r="S70" s="21">
        <v>3</v>
      </c>
    </row>
    <row r="71" spans="1:19" ht="18" customHeight="1">
      <c r="A71" s="75" t="s">
        <v>29</v>
      </c>
      <c r="B71" s="254"/>
      <c r="C71" s="255"/>
      <c r="D71" s="255"/>
      <c r="E71" s="256"/>
      <c r="F71" s="73" t="s">
        <v>37</v>
      </c>
      <c r="G71" s="110">
        <f>G69*G70/100</f>
        <v>2121.9899999999998</v>
      </c>
      <c r="H71" s="110">
        <f t="shared" ref="H71:S71" si="26">H69*H70/100</f>
        <v>228.21</v>
      </c>
      <c r="I71" s="110">
        <f t="shared" si="26"/>
        <v>530.25</v>
      </c>
      <c r="J71" s="110">
        <f t="shared" si="26"/>
        <v>322.32</v>
      </c>
      <c r="K71" s="110">
        <f t="shared" si="26"/>
        <v>523.5</v>
      </c>
      <c r="L71" s="110">
        <f t="shared" si="26"/>
        <v>287.37</v>
      </c>
      <c r="M71" s="110">
        <f t="shared" si="26"/>
        <v>230.34</v>
      </c>
      <c r="N71" s="110">
        <f t="shared" si="26"/>
        <v>0</v>
      </c>
      <c r="O71" s="110">
        <f t="shared" si="26"/>
        <v>0</v>
      </c>
      <c r="P71" s="110">
        <f t="shared" si="26"/>
        <v>0</v>
      </c>
      <c r="Q71" s="110">
        <f t="shared" si="26"/>
        <v>0</v>
      </c>
      <c r="R71" s="110">
        <f t="shared" si="26"/>
        <v>0</v>
      </c>
      <c r="S71" s="110">
        <f t="shared" si="26"/>
        <v>0</v>
      </c>
    </row>
    <row r="72" spans="1:19" s="42" customFormat="1" ht="18" customHeight="1">
      <c r="A72" s="61"/>
      <c r="B72" s="62"/>
      <c r="C72" s="62"/>
      <c r="D72" s="62"/>
      <c r="E72" s="62"/>
      <c r="F72" s="77"/>
      <c r="G72" s="63"/>
      <c r="H72" s="63"/>
      <c r="I72" s="63"/>
      <c r="J72" s="63"/>
      <c r="K72" s="63"/>
      <c r="L72" s="63"/>
      <c r="M72" s="63"/>
      <c r="N72" s="64"/>
      <c r="O72" s="64"/>
      <c r="P72" s="64"/>
      <c r="Q72" s="64"/>
      <c r="R72" s="64"/>
      <c r="S72" s="64"/>
    </row>
    <row r="73" spans="1:19" ht="33" customHeight="1">
      <c r="A73" s="277" t="s">
        <v>218</v>
      </c>
      <c r="B73" s="278"/>
      <c r="C73" s="278"/>
      <c r="D73" s="278"/>
      <c r="E73" s="278"/>
      <c r="F73" s="278"/>
      <c r="G73" s="278"/>
      <c r="H73" s="278"/>
      <c r="I73" s="278"/>
      <c r="J73" s="278"/>
      <c r="K73" s="278"/>
      <c r="L73" s="278"/>
      <c r="M73" s="278"/>
      <c r="N73" s="278"/>
      <c r="O73" s="278"/>
      <c r="P73" s="278"/>
      <c r="Q73" s="278"/>
      <c r="R73" s="279"/>
      <c r="S73" s="279"/>
    </row>
    <row r="74" spans="1:19" s="42" customFormat="1" ht="18" customHeight="1">
      <c r="G74" s="41"/>
      <c r="H74" s="41"/>
      <c r="I74" s="41"/>
      <c r="J74" s="41"/>
      <c r="K74" s="41"/>
      <c r="L74" s="41"/>
      <c r="M74" s="41"/>
    </row>
    <row r="75" spans="1:19" ht="238.8" customHeight="1">
      <c r="A75" s="230" t="s">
        <v>212</v>
      </c>
      <c r="B75" s="231"/>
      <c r="C75" s="231"/>
      <c r="D75" s="231"/>
      <c r="E75" s="231"/>
      <c r="F75" s="231"/>
      <c r="G75" s="231"/>
      <c r="H75" s="231"/>
      <c r="I75" s="231"/>
      <c r="J75" s="231"/>
      <c r="K75" s="231"/>
      <c r="L75" s="231"/>
      <c r="M75" s="231"/>
      <c r="N75" s="231"/>
    </row>
    <row r="76" spans="1:19" ht="18" customHeight="1"/>
    <row r="77" spans="1:19" ht="18" customHeight="1"/>
    <row r="78" spans="1:19" ht="18" customHeight="1"/>
    <row r="79" spans="1:19" ht="18" customHeight="1"/>
    <row r="80" spans="1:19" ht="18" customHeight="1"/>
  </sheetData>
  <mergeCells count="79">
    <mergeCell ref="A73:S73"/>
    <mergeCell ref="A75:N75"/>
    <mergeCell ref="D4:P4"/>
    <mergeCell ref="D29:N29"/>
    <mergeCell ref="O29:P29"/>
    <mergeCell ref="A30:C30"/>
    <mergeCell ref="D30:L30"/>
    <mergeCell ref="M30:N30"/>
    <mergeCell ref="B66:D67"/>
    <mergeCell ref="E66:F66"/>
    <mergeCell ref="E67:F67"/>
    <mergeCell ref="B68:F68"/>
    <mergeCell ref="B69:F69"/>
    <mergeCell ref="B70:E71"/>
    <mergeCell ref="B58:F58"/>
    <mergeCell ref="B59:F59"/>
    <mergeCell ref="B60:E61"/>
    <mergeCell ref="B62:F62"/>
    <mergeCell ref="B63:D65"/>
    <mergeCell ref="E63:F63"/>
    <mergeCell ref="E64:F64"/>
    <mergeCell ref="E65:F65"/>
    <mergeCell ref="A51:C51"/>
    <mergeCell ref="A53:A57"/>
    <mergeCell ref="B53:F57"/>
    <mergeCell ref="G53:P53"/>
    <mergeCell ref="G54:G57"/>
    <mergeCell ref="D51:N51"/>
    <mergeCell ref="O51:P51"/>
    <mergeCell ref="A52:C52"/>
    <mergeCell ref="D52:L52"/>
    <mergeCell ref="M52:N52"/>
    <mergeCell ref="O52:P52"/>
    <mergeCell ref="B48:E49"/>
    <mergeCell ref="B36:F36"/>
    <mergeCell ref="B37:F37"/>
    <mergeCell ref="B38:E39"/>
    <mergeCell ref="B40:F40"/>
    <mergeCell ref="B41:D43"/>
    <mergeCell ref="E41:F41"/>
    <mergeCell ref="E42:F42"/>
    <mergeCell ref="E43:F43"/>
    <mergeCell ref="B44:D45"/>
    <mergeCell ref="E44:F44"/>
    <mergeCell ref="E45:F45"/>
    <mergeCell ref="B46:F46"/>
    <mergeCell ref="B47:F47"/>
    <mergeCell ref="A27:P27"/>
    <mergeCell ref="A29:C29"/>
    <mergeCell ref="A31:A35"/>
    <mergeCell ref="B31:F35"/>
    <mergeCell ref="G31:P31"/>
    <mergeCell ref="G32:G35"/>
    <mergeCell ref="O30:P30"/>
    <mergeCell ref="B24:E25"/>
    <mergeCell ref="B13:F13"/>
    <mergeCell ref="B14:E15"/>
    <mergeCell ref="B16:F16"/>
    <mergeCell ref="B17:D19"/>
    <mergeCell ref="E17:F17"/>
    <mergeCell ref="E18:F18"/>
    <mergeCell ref="E19:F19"/>
    <mergeCell ref="B20:D21"/>
    <mergeCell ref="E20:F20"/>
    <mergeCell ref="E21:F21"/>
    <mergeCell ref="B22:F22"/>
    <mergeCell ref="B23:F23"/>
    <mergeCell ref="O5:P5"/>
    <mergeCell ref="B12:F12"/>
    <mergeCell ref="A2:N2"/>
    <mergeCell ref="A4:C4"/>
    <mergeCell ref="A5:C5"/>
    <mergeCell ref="D5:L5"/>
    <mergeCell ref="M5:N5"/>
    <mergeCell ref="A6:P6"/>
    <mergeCell ref="A7:A11"/>
    <mergeCell ref="B7:F11"/>
    <mergeCell ref="G7:P7"/>
    <mergeCell ref="G8:G11"/>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00B0F0"/>
  </sheetPr>
  <dimension ref="A2:S80"/>
  <sheetViews>
    <sheetView topLeftCell="A61" zoomScale="80" zoomScaleNormal="80" workbookViewId="0">
      <selection activeCell="J69" sqref="J69"/>
    </sheetView>
  </sheetViews>
  <sheetFormatPr defaultRowHeight="13.8"/>
  <cols>
    <col min="1" max="1" width="5.21875" style="1" customWidth="1"/>
    <col min="2" max="3" width="8.88671875" style="1"/>
    <col min="4" max="4" width="10.44140625" style="1" customWidth="1"/>
    <col min="5" max="5" width="5.33203125" style="1" customWidth="1"/>
    <col min="6" max="6" width="11.44140625" style="1" customWidth="1"/>
    <col min="7" max="7" width="9.88671875" style="2" customWidth="1"/>
    <col min="8" max="13" width="10.77734375" style="2" customWidth="1"/>
    <col min="14" max="19" width="10.77734375" style="1" customWidth="1"/>
    <col min="20" max="16384" width="8.88671875" style="1"/>
  </cols>
  <sheetData>
    <row r="2" spans="1:19" ht="15.6">
      <c r="A2" s="267" t="s">
        <v>221</v>
      </c>
      <c r="B2" s="268"/>
      <c r="C2" s="268"/>
      <c r="D2" s="268"/>
      <c r="E2" s="268"/>
      <c r="F2" s="268"/>
      <c r="G2" s="268"/>
      <c r="H2" s="268"/>
      <c r="I2" s="268"/>
      <c r="J2" s="268"/>
      <c r="K2" s="268"/>
      <c r="L2" s="269"/>
      <c r="M2" s="268"/>
      <c r="N2" s="270"/>
      <c r="O2" s="5">
        <v>2015</v>
      </c>
      <c r="P2" s="69" t="s">
        <v>38</v>
      </c>
    </row>
    <row r="3" spans="1:19" s="42" customFormat="1" ht="15.6">
      <c r="A3" s="76"/>
      <c r="B3" s="102"/>
      <c r="C3" s="102"/>
      <c r="D3" s="102"/>
      <c r="E3" s="102"/>
      <c r="F3" s="102"/>
      <c r="G3" s="102"/>
      <c r="H3" s="102"/>
      <c r="I3" s="102"/>
      <c r="J3" s="102"/>
      <c r="K3" s="102"/>
      <c r="L3" s="103"/>
      <c r="M3" s="102"/>
      <c r="N3" s="103"/>
      <c r="O3" s="104"/>
      <c r="P3" s="78"/>
    </row>
    <row r="4" spans="1:19" ht="15.6">
      <c r="A4" s="196" t="s">
        <v>198</v>
      </c>
      <c r="B4" s="232"/>
      <c r="C4" s="232"/>
      <c r="D4" s="282" t="s">
        <v>222</v>
      </c>
      <c r="E4" s="273"/>
      <c r="F4" s="273"/>
      <c r="G4" s="273"/>
      <c r="H4" s="273"/>
      <c r="I4" s="273"/>
      <c r="J4" s="273"/>
      <c r="K4" s="273"/>
      <c r="L4" s="273"/>
      <c r="M4" s="274"/>
      <c r="N4" s="274"/>
      <c r="O4" s="275"/>
      <c r="P4" s="276"/>
    </row>
    <row r="5" spans="1:19" ht="14.4">
      <c r="A5" s="196"/>
      <c r="B5" s="232"/>
      <c r="C5" s="232"/>
      <c r="D5" s="192" t="s">
        <v>42</v>
      </c>
      <c r="E5" s="193"/>
      <c r="F5" s="193"/>
      <c r="G5" s="193"/>
      <c r="H5" s="193"/>
      <c r="I5" s="193"/>
      <c r="J5" s="193"/>
      <c r="K5" s="193"/>
      <c r="L5" s="193"/>
      <c r="M5" s="233"/>
      <c r="N5" s="234"/>
      <c r="O5" s="212"/>
      <c r="P5" s="213"/>
    </row>
    <row r="6" spans="1:19" ht="22.2" customHeight="1">
      <c r="A6" s="206" t="s">
        <v>223</v>
      </c>
      <c r="B6" s="240"/>
      <c r="C6" s="240"/>
      <c r="D6" s="240"/>
      <c r="E6" s="240"/>
      <c r="F6" s="240"/>
      <c r="G6" s="240"/>
      <c r="H6" s="240"/>
      <c r="I6" s="240"/>
      <c r="J6" s="240"/>
      <c r="K6" s="240"/>
      <c r="L6" s="240"/>
      <c r="M6" s="240"/>
      <c r="N6" s="240"/>
      <c r="O6" s="240"/>
      <c r="P6" s="240"/>
      <c r="Q6" s="65"/>
      <c r="R6" s="65"/>
      <c r="S6" s="65"/>
    </row>
    <row r="7" spans="1:19" ht="15.6">
      <c r="A7" s="241" t="s">
        <v>30</v>
      </c>
      <c r="B7" s="202" t="s">
        <v>4</v>
      </c>
      <c r="C7" s="203"/>
      <c r="D7" s="203"/>
      <c r="E7" s="203"/>
      <c r="F7" s="235"/>
      <c r="G7" s="248" t="s">
        <v>215</v>
      </c>
      <c r="H7" s="280"/>
      <c r="I7" s="280"/>
      <c r="J7" s="280"/>
      <c r="K7" s="280"/>
      <c r="L7" s="280"/>
      <c r="M7" s="280"/>
      <c r="N7" s="280"/>
      <c r="O7" s="280"/>
      <c r="P7" s="281"/>
      <c r="Q7" s="60"/>
      <c r="R7" s="60"/>
      <c r="S7" s="60"/>
    </row>
    <row r="8" spans="1:19">
      <c r="A8" s="242"/>
      <c r="B8" s="236"/>
      <c r="C8" s="237"/>
      <c r="D8" s="237"/>
      <c r="E8" s="237"/>
      <c r="F8" s="238"/>
      <c r="G8" s="245" t="s">
        <v>5</v>
      </c>
      <c r="H8" s="59" t="s">
        <v>146</v>
      </c>
      <c r="I8" s="59" t="s">
        <v>147</v>
      </c>
      <c r="J8" s="59" t="s">
        <v>149</v>
      </c>
      <c r="K8" s="59" t="s">
        <v>148</v>
      </c>
      <c r="L8" s="59" t="s">
        <v>150</v>
      </c>
      <c r="M8" s="59" t="s">
        <v>151</v>
      </c>
      <c r="N8" s="97"/>
      <c r="O8" s="98"/>
      <c r="P8" s="98"/>
      <c r="Q8" s="98"/>
      <c r="R8" s="98"/>
      <c r="S8" s="98"/>
    </row>
    <row r="9" spans="1:19" ht="31.2">
      <c r="A9" s="243"/>
      <c r="B9" s="236"/>
      <c r="C9" s="237"/>
      <c r="D9" s="237"/>
      <c r="E9" s="237"/>
      <c r="F9" s="238"/>
      <c r="G9" s="246"/>
      <c r="H9" s="72" t="s">
        <v>108</v>
      </c>
      <c r="I9" s="72" t="s">
        <v>108</v>
      </c>
      <c r="J9" s="72" t="s">
        <v>104</v>
      </c>
      <c r="K9" s="72" t="s">
        <v>109</v>
      </c>
      <c r="L9" s="72" t="s">
        <v>109</v>
      </c>
      <c r="M9" s="72" t="s">
        <v>110</v>
      </c>
      <c r="N9" s="99" t="s">
        <v>60</v>
      </c>
      <c r="O9" s="99" t="s">
        <v>60</v>
      </c>
      <c r="P9" s="99" t="s">
        <v>60</v>
      </c>
      <c r="Q9" s="27"/>
      <c r="R9" s="27"/>
      <c r="S9" s="27"/>
    </row>
    <row r="10" spans="1:19" ht="31.2">
      <c r="A10" s="243"/>
      <c r="B10" s="236"/>
      <c r="C10" s="237"/>
      <c r="D10" s="237"/>
      <c r="E10" s="237"/>
      <c r="F10" s="238"/>
      <c r="G10" s="246"/>
      <c r="H10" s="72" t="s">
        <v>3</v>
      </c>
      <c r="I10" s="56" t="s">
        <v>8</v>
      </c>
      <c r="J10" s="72" t="s">
        <v>1</v>
      </c>
      <c r="K10" s="72" t="s">
        <v>106</v>
      </c>
      <c r="L10" s="72" t="s">
        <v>105</v>
      </c>
      <c r="M10" s="72" t="s">
        <v>107</v>
      </c>
      <c r="N10" s="99" t="s">
        <v>60</v>
      </c>
      <c r="O10" s="99" t="s">
        <v>60</v>
      </c>
      <c r="P10" s="99" t="s">
        <v>60</v>
      </c>
      <c r="Q10" s="27"/>
      <c r="R10" s="27"/>
      <c r="S10" s="27"/>
    </row>
    <row r="11" spans="1:19" ht="15.6">
      <c r="A11" s="244"/>
      <c r="B11" s="239"/>
      <c r="C11" s="240"/>
      <c r="D11" s="240"/>
      <c r="E11" s="240"/>
      <c r="F11" s="207"/>
      <c r="G11" s="247"/>
      <c r="H11" s="72" t="s">
        <v>111</v>
      </c>
      <c r="I11" s="56" t="s">
        <v>111</v>
      </c>
      <c r="J11" s="31" t="s">
        <v>112</v>
      </c>
      <c r="K11" s="31" t="s">
        <v>113</v>
      </c>
      <c r="L11" s="31" t="s">
        <v>113</v>
      </c>
      <c r="M11" s="31" t="s">
        <v>113</v>
      </c>
      <c r="N11" s="99" t="s">
        <v>60</v>
      </c>
      <c r="O11" s="99" t="s">
        <v>60</v>
      </c>
      <c r="P11" s="99" t="s">
        <v>60</v>
      </c>
      <c r="Q11" s="27"/>
      <c r="R11" s="27"/>
      <c r="S11" s="27"/>
    </row>
    <row r="12" spans="1:19" ht="15.6">
      <c r="A12" s="75" t="s">
        <v>15</v>
      </c>
      <c r="B12" s="151" t="s">
        <v>33</v>
      </c>
      <c r="C12" s="152"/>
      <c r="D12" s="152"/>
      <c r="E12" s="152"/>
      <c r="F12" s="152"/>
      <c r="G12" s="18">
        <f>SUM(H12:S12)</f>
        <v>4785</v>
      </c>
      <c r="H12" s="101">
        <f t="shared" ref="H12:S12" si="0">H36+H58</f>
        <v>210</v>
      </c>
      <c r="I12" s="101">
        <f t="shared" si="0"/>
        <v>564</v>
      </c>
      <c r="J12" s="101">
        <f t="shared" si="0"/>
        <v>1534</v>
      </c>
      <c r="K12" s="101">
        <f t="shared" si="0"/>
        <v>0</v>
      </c>
      <c r="L12" s="101">
        <f t="shared" si="0"/>
        <v>2434</v>
      </c>
      <c r="M12" s="101">
        <f t="shared" si="0"/>
        <v>43</v>
      </c>
      <c r="N12" s="101">
        <f t="shared" si="0"/>
        <v>0</v>
      </c>
      <c r="O12" s="101">
        <f t="shared" si="0"/>
        <v>0</v>
      </c>
      <c r="P12" s="101">
        <f t="shared" si="0"/>
        <v>0</v>
      </c>
      <c r="Q12" s="101">
        <f t="shared" si="0"/>
        <v>0</v>
      </c>
      <c r="R12" s="101">
        <f t="shared" si="0"/>
        <v>0</v>
      </c>
      <c r="S12" s="101">
        <f t="shared" si="0"/>
        <v>0</v>
      </c>
    </row>
    <row r="13" spans="1:19" ht="15.6">
      <c r="A13" s="75" t="s">
        <v>17</v>
      </c>
      <c r="B13" s="151" t="s">
        <v>34</v>
      </c>
      <c r="C13" s="152"/>
      <c r="D13" s="152"/>
      <c r="E13" s="152"/>
      <c r="F13" s="152"/>
      <c r="G13" s="18">
        <f t="shared" ref="G13:G21" si="1">SUM(H13:S13)</f>
        <v>66534</v>
      </c>
      <c r="H13" s="101">
        <f t="shared" ref="H13:S13" si="2">H37+H59</f>
        <v>7356</v>
      </c>
      <c r="I13" s="101">
        <f t="shared" si="2"/>
        <v>17630</v>
      </c>
      <c r="J13" s="101">
        <f t="shared" si="2"/>
        <v>9726</v>
      </c>
      <c r="K13" s="101">
        <f t="shared" si="2"/>
        <v>17630</v>
      </c>
      <c r="L13" s="101">
        <f t="shared" si="2"/>
        <v>6936</v>
      </c>
      <c r="M13" s="101">
        <f t="shared" si="2"/>
        <v>7256</v>
      </c>
      <c r="N13" s="101">
        <f t="shared" si="2"/>
        <v>0</v>
      </c>
      <c r="O13" s="101">
        <f t="shared" si="2"/>
        <v>0</v>
      </c>
      <c r="P13" s="101">
        <f t="shared" si="2"/>
        <v>0</v>
      </c>
      <c r="Q13" s="101">
        <f t="shared" si="2"/>
        <v>0</v>
      </c>
      <c r="R13" s="101">
        <f t="shared" si="2"/>
        <v>0</v>
      </c>
      <c r="S13" s="101">
        <f t="shared" si="2"/>
        <v>0</v>
      </c>
    </row>
    <row r="14" spans="1:19" ht="15.6">
      <c r="A14" s="75" t="s">
        <v>18</v>
      </c>
      <c r="B14" s="251" t="s">
        <v>103</v>
      </c>
      <c r="C14" s="252"/>
      <c r="D14" s="252"/>
      <c r="E14" s="253"/>
      <c r="F14" s="73" t="s">
        <v>9</v>
      </c>
      <c r="G14" s="18">
        <f t="shared" si="1"/>
        <v>530</v>
      </c>
      <c r="H14" s="101">
        <f t="shared" ref="H14:S14" si="3">H38+H60</f>
        <v>220</v>
      </c>
      <c r="I14" s="101">
        <f t="shared" si="3"/>
        <v>120</v>
      </c>
      <c r="J14" s="101">
        <f t="shared" si="3"/>
        <v>76</v>
      </c>
      <c r="K14" s="101">
        <f t="shared" si="3"/>
        <v>98</v>
      </c>
      <c r="L14" s="101">
        <f t="shared" si="3"/>
        <v>16</v>
      </c>
      <c r="M14" s="101">
        <f t="shared" si="3"/>
        <v>0</v>
      </c>
      <c r="N14" s="101">
        <f t="shared" si="3"/>
        <v>0</v>
      </c>
      <c r="O14" s="101">
        <f t="shared" si="3"/>
        <v>0</v>
      </c>
      <c r="P14" s="101">
        <f t="shared" si="3"/>
        <v>0</v>
      </c>
      <c r="Q14" s="101">
        <f t="shared" si="3"/>
        <v>0</v>
      </c>
      <c r="R14" s="101">
        <f t="shared" si="3"/>
        <v>0</v>
      </c>
      <c r="S14" s="101">
        <f t="shared" si="3"/>
        <v>0</v>
      </c>
    </row>
    <row r="15" spans="1:19" ht="15.6">
      <c r="A15" s="75" t="s">
        <v>19</v>
      </c>
      <c r="B15" s="254"/>
      <c r="C15" s="255"/>
      <c r="D15" s="255"/>
      <c r="E15" s="256"/>
      <c r="F15" s="73" t="s">
        <v>10</v>
      </c>
      <c r="G15" s="18">
        <f t="shared" si="1"/>
        <v>530</v>
      </c>
      <c r="H15" s="101">
        <f t="shared" ref="H15:S15" si="4">H39+H61</f>
        <v>0</v>
      </c>
      <c r="I15" s="101">
        <f t="shared" si="4"/>
        <v>0</v>
      </c>
      <c r="J15" s="101">
        <f t="shared" si="4"/>
        <v>25</v>
      </c>
      <c r="K15" s="101">
        <f t="shared" si="4"/>
        <v>96</v>
      </c>
      <c r="L15" s="101">
        <f t="shared" si="4"/>
        <v>122</v>
      </c>
      <c r="M15" s="101">
        <f t="shared" si="4"/>
        <v>287</v>
      </c>
      <c r="N15" s="101">
        <f t="shared" si="4"/>
        <v>0</v>
      </c>
      <c r="O15" s="101">
        <f t="shared" si="4"/>
        <v>0</v>
      </c>
      <c r="P15" s="101">
        <f t="shared" si="4"/>
        <v>0</v>
      </c>
      <c r="Q15" s="101">
        <f t="shared" si="4"/>
        <v>0</v>
      </c>
      <c r="R15" s="101">
        <f t="shared" si="4"/>
        <v>0</v>
      </c>
      <c r="S15" s="101">
        <f t="shared" si="4"/>
        <v>0</v>
      </c>
    </row>
    <row r="16" spans="1:19" ht="20.399999999999999" customHeight="1">
      <c r="A16" s="75" t="s">
        <v>20</v>
      </c>
      <c r="B16" s="151" t="s">
        <v>152</v>
      </c>
      <c r="C16" s="152"/>
      <c r="D16" s="152"/>
      <c r="E16" s="152"/>
      <c r="F16" s="152"/>
      <c r="G16" s="18">
        <f t="shared" si="1"/>
        <v>984</v>
      </c>
      <c r="H16" s="101">
        <f t="shared" ref="H16:S16" si="5">H40+H62</f>
        <v>42</v>
      </c>
      <c r="I16" s="101">
        <f t="shared" si="5"/>
        <v>68</v>
      </c>
      <c r="J16" s="101">
        <f t="shared" si="5"/>
        <v>0</v>
      </c>
      <c r="K16" s="101">
        <f t="shared" si="5"/>
        <v>42</v>
      </c>
      <c r="L16" s="101">
        <f t="shared" si="5"/>
        <v>590</v>
      </c>
      <c r="M16" s="101">
        <f t="shared" si="5"/>
        <v>242</v>
      </c>
      <c r="N16" s="101">
        <f t="shared" si="5"/>
        <v>0</v>
      </c>
      <c r="O16" s="101">
        <f t="shared" si="5"/>
        <v>0</v>
      </c>
      <c r="P16" s="101">
        <f t="shared" si="5"/>
        <v>0</v>
      </c>
      <c r="Q16" s="101">
        <f t="shared" si="5"/>
        <v>0</v>
      </c>
      <c r="R16" s="101">
        <f t="shared" si="5"/>
        <v>0</v>
      </c>
      <c r="S16" s="101">
        <f t="shared" si="5"/>
        <v>0</v>
      </c>
    </row>
    <row r="17" spans="1:19" ht="15.6">
      <c r="A17" s="75" t="s">
        <v>21</v>
      </c>
      <c r="B17" s="251" t="s">
        <v>31</v>
      </c>
      <c r="C17" s="252"/>
      <c r="D17" s="252"/>
      <c r="E17" s="259" t="s">
        <v>11</v>
      </c>
      <c r="F17" s="260"/>
      <c r="G17" s="18">
        <f t="shared" si="1"/>
        <v>68308</v>
      </c>
      <c r="H17" s="101">
        <f t="shared" ref="H17:S17" si="6">H41+H63</f>
        <v>7092</v>
      </c>
      <c r="I17" s="101">
        <f t="shared" si="6"/>
        <v>17500</v>
      </c>
      <c r="J17" s="101">
        <f t="shared" si="6"/>
        <v>10158</v>
      </c>
      <c r="K17" s="101">
        <f t="shared" si="6"/>
        <v>17500</v>
      </c>
      <c r="L17" s="101">
        <f t="shared" si="6"/>
        <v>8558</v>
      </c>
      <c r="M17" s="101">
        <f t="shared" si="6"/>
        <v>7500</v>
      </c>
      <c r="N17" s="101">
        <f t="shared" si="6"/>
        <v>0</v>
      </c>
      <c r="O17" s="101">
        <f t="shared" si="6"/>
        <v>0</v>
      </c>
      <c r="P17" s="101">
        <f t="shared" si="6"/>
        <v>0</v>
      </c>
      <c r="Q17" s="101">
        <f t="shared" si="6"/>
        <v>0</v>
      </c>
      <c r="R17" s="101">
        <f t="shared" si="6"/>
        <v>0</v>
      </c>
      <c r="S17" s="101">
        <f t="shared" si="6"/>
        <v>0</v>
      </c>
    </row>
    <row r="18" spans="1:19" ht="15.6">
      <c r="A18" s="75" t="s">
        <v>22</v>
      </c>
      <c r="B18" s="257"/>
      <c r="C18" s="258"/>
      <c r="D18" s="258"/>
      <c r="E18" s="259" t="s">
        <v>12</v>
      </c>
      <c r="F18" s="260"/>
      <c r="G18" s="18">
        <f t="shared" si="1"/>
        <v>67588</v>
      </c>
      <c r="H18" s="101">
        <f t="shared" ref="H18:S18" si="7">H42+H64</f>
        <v>7076</v>
      </c>
      <c r="I18" s="101">
        <f t="shared" si="7"/>
        <v>17504</v>
      </c>
      <c r="J18" s="101">
        <f t="shared" si="7"/>
        <v>10002</v>
      </c>
      <c r="K18" s="101">
        <f t="shared" si="7"/>
        <v>17104</v>
      </c>
      <c r="L18" s="101">
        <f t="shared" si="7"/>
        <v>8402</v>
      </c>
      <c r="M18" s="101">
        <f t="shared" si="7"/>
        <v>7500</v>
      </c>
      <c r="N18" s="101">
        <f t="shared" si="7"/>
        <v>0</v>
      </c>
      <c r="O18" s="101">
        <f t="shared" si="7"/>
        <v>0</v>
      </c>
      <c r="P18" s="101">
        <f t="shared" si="7"/>
        <v>0</v>
      </c>
      <c r="Q18" s="101">
        <f t="shared" si="7"/>
        <v>0</v>
      </c>
      <c r="R18" s="101">
        <f t="shared" si="7"/>
        <v>0</v>
      </c>
      <c r="S18" s="101">
        <f t="shared" si="7"/>
        <v>0</v>
      </c>
    </row>
    <row r="19" spans="1:19" ht="15.6">
      <c r="A19" s="75" t="s">
        <v>23</v>
      </c>
      <c r="B19" s="254"/>
      <c r="C19" s="255"/>
      <c r="D19" s="255"/>
      <c r="E19" s="259" t="s">
        <v>13</v>
      </c>
      <c r="F19" s="260"/>
      <c r="G19" s="17">
        <f>IF(G18=0,0,(G17-G18)/G18*100)</f>
        <v>1.0652778599751436</v>
      </c>
      <c r="H19" s="17">
        <f>IF(H18=0,0,(H17-H18)/H18*100)</f>
        <v>0.22611644997173544</v>
      </c>
      <c r="I19" s="17">
        <f t="shared" ref="I19:S19" si="8">IF(I18=0,0,(I17-I18)/I18*100)</f>
        <v>-2.2851919561243144E-2</v>
      </c>
      <c r="J19" s="17">
        <f t="shared" si="8"/>
        <v>1.5596880623875224</v>
      </c>
      <c r="K19" s="17">
        <f t="shared" si="8"/>
        <v>2.3152478952291862</v>
      </c>
      <c r="L19" s="17">
        <f t="shared" si="8"/>
        <v>1.8567007855272555</v>
      </c>
      <c r="M19" s="17">
        <f t="shared" si="8"/>
        <v>0</v>
      </c>
      <c r="N19" s="17">
        <f t="shared" si="8"/>
        <v>0</v>
      </c>
      <c r="O19" s="17">
        <f t="shared" si="8"/>
        <v>0</v>
      </c>
      <c r="P19" s="17">
        <f t="shared" si="8"/>
        <v>0</v>
      </c>
      <c r="Q19" s="17">
        <f t="shared" si="8"/>
        <v>0</v>
      </c>
      <c r="R19" s="17">
        <f t="shared" si="8"/>
        <v>0</v>
      </c>
      <c r="S19" s="17">
        <f t="shared" si="8"/>
        <v>0</v>
      </c>
    </row>
    <row r="20" spans="1:19" ht="15.6">
      <c r="A20" s="75" t="s">
        <v>24</v>
      </c>
      <c r="B20" s="251" t="s">
        <v>35</v>
      </c>
      <c r="C20" s="252"/>
      <c r="D20" s="252"/>
      <c r="E20" s="259" t="s">
        <v>14</v>
      </c>
      <c r="F20" s="260"/>
      <c r="G20" s="18">
        <f t="shared" si="1"/>
        <v>2747</v>
      </c>
      <c r="H20" s="101">
        <f t="shared" ref="H20:S20" si="9">H44+H66</f>
        <v>228</v>
      </c>
      <c r="I20" s="101">
        <f t="shared" si="9"/>
        <v>502</v>
      </c>
      <c r="J20" s="101">
        <f t="shared" si="9"/>
        <v>1207</v>
      </c>
      <c r="K20" s="101">
        <f t="shared" si="9"/>
        <v>482</v>
      </c>
      <c r="L20" s="101">
        <f t="shared" si="9"/>
        <v>484</v>
      </c>
      <c r="M20" s="101">
        <f t="shared" si="9"/>
        <v>-156</v>
      </c>
      <c r="N20" s="101">
        <f t="shared" si="9"/>
        <v>0</v>
      </c>
      <c r="O20" s="101">
        <f t="shared" si="9"/>
        <v>0</v>
      </c>
      <c r="P20" s="101">
        <f t="shared" si="9"/>
        <v>0</v>
      </c>
      <c r="Q20" s="101">
        <f t="shared" si="9"/>
        <v>0</v>
      </c>
      <c r="R20" s="101">
        <f t="shared" si="9"/>
        <v>0</v>
      </c>
      <c r="S20" s="101">
        <f t="shared" si="9"/>
        <v>0</v>
      </c>
    </row>
    <row r="21" spans="1:19" ht="15.6">
      <c r="A21" s="75" t="s">
        <v>25</v>
      </c>
      <c r="B21" s="254"/>
      <c r="C21" s="255"/>
      <c r="D21" s="255"/>
      <c r="E21" s="259" t="s">
        <v>16</v>
      </c>
      <c r="F21" s="260"/>
      <c r="G21" s="18">
        <f t="shared" si="1"/>
        <v>2105</v>
      </c>
      <c r="H21" s="101">
        <f t="shared" ref="H21:S21" si="10">H45+H67</f>
        <v>365</v>
      </c>
      <c r="I21" s="101">
        <f t="shared" si="10"/>
        <v>71</v>
      </c>
      <c r="J21" s="101">
        <f t="shared" si="10"/>
        <v>1237</v>
      </c>
      <c r="K21" s="101">
        <f t="shared" si="10"/>
        <v>23</v>
      </c>
      <c r="L21" s="101">
        <f t="shared" si="10"/>
        <v>409</v>
      </c>
      <c r="M21" s="101">
        <f t="shared" si="10"/>
        <v>0</v>
      </c>
      <c r="N21" s="101">
        <f t="shared" si="10"/>
        <v>0</v>
      </c>
      <c r="O21" s="101">
        <f t="shared" si="10"/>
        <v>0</v>
      </c>
      <c r="P21" s="101">
        <f t="shared" si="10"/>
        <v>0</v>
      </c>
      <c r="Q21" s="101">
        <f t="shared" si="10"/>
        <v>0</v>
      </c>
      <c r="R21" s="101">
        <f t="shared" si="10"/>
        <v>0</v>
      </c>
      <c r="S21" s="101">
        <f t="shared" si="10"/>
        <v>0</v>
      </c>
    </row>
    <row r="22" spans="1:19" ht="15.6">
      <c r="A22" s="75" t="s">
        <v>26</v>
      </c>
      <c r="B22" s="151" t="s">
        <v>36</v>
      </c>
      <c r="C22" s="152"/>
      <c r="D22" s="152"/>
      <c r="E22" s="152"/>
      <c r="F22" s="152"/>
      <c r="G22" s="109">
        <f t="shared" ref="G22:L22" si="11">G21-G20</f>
        <v>-642</v>
      </c>
      <c r="H22" s="109">
        <f t="shared" si="11"/>
        <v>137</v>
      </c>
      <c r="I22" s="109">
        <f t="shared" si="11"/>
        <v>-431</v>
      </c>
      <c r="J22" s="109">
        <f t="shared" si="11"/>
        <v>30</v>
      </c>
      <c r="K22" s="109">
        <f t="shared" si="11"/>
        <v>-459</v>
      </c>
      <c r="L22" s="109">
        <f t="shared" si="11"/>
        <v>-75</v>
      </c>
      <c r="M22" s="114">
        <f>IF(M21=0,0,(M20-M21)/M21*100)</f>
        <v>0</v>
      </c>
      <c r="N22" s="114">
        <f t="shared" ref="N22:S22" si="12">IF(N21=0,0,(N20-N21)/N21*100)</f>
        <v>0</v>
      </c>
      <c r="O22" s="114">
        <f t="shared" si="12"/>
        <v>0</v>
      </c>
      <c r="P22" s="114">
        <f t="shared" si="12"/>
        <v>0</v>
      </c>
      <c r="Q22" s="114">
        <f t="shared" si="12"/>
        <v>0</v>
      </c>
      <c r="R22" s="114">
        <f t="shared" si="12"/>
        <v>0</v>
      </c>
      <c r="S22" s="114">
        <f t="shared" si="12"/>
        <v>0</v>
      </c>
    </row>
    <row r="23" spans="1:19" ht="15.6">
      <c r="A23" s="75" t="s">
        <v>27</v>
      </c>
      <c r="B23" s="151" t="s">
        <v>76</v>
      </c>
      <c r="C23" s="152"/>
      <c r="D23" s="152"/>
      <c r="E23" s="152"/>
      <c r="F23" s="152"/>
      <c r="G23" s="18">
        <f>G12+G13+G14+G15+F16+G18+G21</f>
        <v>142072</v>
      </c>
      <c r="H23" s="18">
        <f t="shared" ref="H23:S23" si="13">H12+H13+H14+H15+H16+H18+H21</f>
        <v>15269</v>
      </c>
      <c r="I23" s="18">
        <f t="shared" si="13"/>
        <v>35957</v>
      </c>
      <c r="J23" s="18">
        <f t="shared" si="13"/>
        <v>22600</v>
      </c>
      <c r="K23" s="18">
        <f t="shared" si="13"/>
        <v>34993</v>
      </c>
      <c r="L23" s="18">
        <f t="shared" si="13"/>
        <v>18909</v>
      </c>
      <c r="M23" s="18">
        <f t="shared" si="13"/>
        <v>15328</v>
      </c>
      <c r="N23" s="18">
        <f t="shared" si="13"/>
        <v>0</v>
      </c>
      <c r="O23" s="18">
        <f t="shared" si="13"/>
        <v>0</v>
      </c>
      <c r="P23" s="18">
        <f t="shared" si="13"/>
        <v>0</v>
      </c>
      <c r="Q23" s="18">
        <f t="shared" si="13"/>
        <v>0</v>
      </c>
      <c r="R23" s="18">
        <f t="shared" si="13"/>
        <v>0</v>
      </c>
      <c r="S23" s="18">
        <f t="shared" si="13"/>
        <v>0</v>
      </c>
    </row>
    <row r="24" spans="1:19" ht="15.6">
      <c r="A24" s="75" t="s">
        <v>28</v>
      </c>
      <c r="B24" s="251" t="s">
        <v>32</v>
      </c>
      <c r="C24" s="252"/>
      <c r="D24" s="252"/>
      <c r="E24" s="253"/>
      <c r="F24" s="73" t="s">
        <v>6</v>
      </c>
      <c r="G24" s="21">
        <v>3</v>
      </c>
      <c r="H24" s="21">
        <v>3</v>
      </c>
      <c r="I24" s="21">
        <v>3</v>
      </c>
      <c r="J24" s="21">
        <v>3</v>
      </c>
      <c r="K24" s="21">
        <v>3</v>
      </c>
      <c r="L24" s="21">
        <v>3</v>
      </c>
      <c r="M24" s="21">
        <v>3</v>
      </c>
      <c r="N24" s="21">
        <v>3</v>
      </c>
      <c r="O24" s="21">
        <v>3</v>
      </c>
      <c r="P24" s="21">
        <v>3</v>
      </c>
      <c r="Q24" s="21">
        <v>3</v>
      </c>
      <c r="R24" s="21">
        <v>3</v>
      </c>
      <c r="S24" s="21">
        <v>3</v>
      </c>
    </row>
    <row r="25" spans="1:19" ht="15.6">
      <c r="A25" s="75" t="s">
        <v>29</v>
      </c>
      <c r="B25" s="254"/>
      <c r="C25" s="255"/>
      <c r="D25" s="255"/>
      <c r="E25" s="256"/>
      <c r="F25" s="73" t="s">
        <v>37</v>
      </c>
      <c r="G25" s="110">
        <f>G23*G24/100</f>
        <v>4262.16</v>
      </c>
      <c r="H25" s="110">
        <f t="shared" ref="H25:S25" si="14">H23*H24/100</f>
        <v>458.07</v>
      </c>
      <c r="I25" s="110">
        <f t="shared" si="14"/>
        <v>1078.71</v>
      </c>
      <c r="J25" s="110">
        <f t="shared" si="14"/>
        <v>678</v>
      </c>
      <c r="K25" s="110">
        <f t="shared" si="14"/>
        <v>1049.79</v>
      </c>
      <c r="L25" s="110">
        <f t="shared" si="14"/>
        <v>567.27</v>
      </c>
      <c r="M25" s="110">
        <f t="shared" si="14"/>
        <v>459.84</v>
      </c>
      <c r="N25" s="110">
        <f t="shared" si="14"/>
        <v>0</v>
      </c>
      <c r="O25" s="110">
        <f t="shared" si="14"/>
        <v>0</v>
      </c>
      <c r="P25" s="110">
        <f t="shared" si="14"/>
        <v>0</v>
      </c>
      <c r="Q25" s="110">
        <f t="shared" si="14"/>
        <v>0</v>
      </c>
      <c r="R25" s="110">
        <f t="shared" si="14"/>
        <v>0</v>
      </c>
      <c r="S25" s="110">
        <f t="shared" si="14"/>
        <v>0</v>
      </c>
    </row>
    <row r="26" spans="1:19" s="64" customFormat="1" ht="15.6">
      <c r="A26" s="61"/>
      <c r="B26" s="62"/>
      <c r="C26" s="62"/>
      <c r="D26" s="62"/>
      <c r="E26" s="62"/>
      <c r="F26" s="77"/>
      <c r="G26" s="63"/>
      <c r="H26" s="63"/>
      <c r="I26" s="63"/>
      <c r="J26" s="63"/>
      <c r="K26" s="63"/>
      <c r="L26" s="63"/>
      <c r="M26" s="63"/>
      <c r="N26" s="63"/>
      <c r="O26" s="63"/>
      <c r="P26" s="63"/>
      <c r="Q26" s="63"/>
      <c r="R26" s="63"/>
      <c r="S26" s="63"/>
    </row>
    <row r="27" spans="1:19" ht="15.6">
      <c r="A27" s="237" t="s">
        <v>224</v>
      </c>
      <c r="B27" s="271"/>
      <c r="C27" s="271"/>
      <c r="D27" s="271"/>
      <c r="E27" s="271"/>
      <c r="F27" s="271"/>
      <c r="G27" s="271"/>
      <c r="H27" s="271"/>
      <c r="I27" s="271"/>
      <c r="J27" s="271"/>
      <c r="K27" s="271"/>
      <c r="L27" s="271"/>
      <c r="M27" s="271"/>
      <c r="N27" s="271"/>
      <c r="O27" s="271"/>
      <c r="P27" s="271"/>
      <c r="Q27" s="96"/>
      <c r="R27" s="96"/>
      <c r="S27" s="96"/>
    </row>
    <row r="28" spans="1:19" ht="6" customHeight="1">
      <c r="A28" s="74"/>
      <c r="B28" s="95"/>
      <c r="C28" s="95"/>
      <c r="D28" s="95"/>
      <c r="E28" s="95"/>
      <c r="F28" s="95"/>
      <c r="G28" s="95"/>
      <c r="H28" s="95"/>
      <c r="I28" s="95"/>
      <c r="J28" s="95"/>
      <c r="K28" s="95"/>
      <c r="L28" s="95"/>
      <c r="M28" s="95"/>
      <c r="N28" s="95"/>
      <c r="O28" s="95"/>
      <c r="P28" s="95"/>
      <c r="Q28" s="96"/>
      <c r="R28" s="96"/>
      <c r="S28" s="96"/>
    </row>
    <row r="29" spans="1:19" ht="18" customHeight="1">
      <c r="A29" s="196" t="s">
        <v>225</v>
      </c>
      <c r="B29" s="232"/>
      <c r="C29" s="232"/>
      <c r="D29" s="282" t="s">
        <v>201</v>
      </c>
      <c r="E29" s="273"/>
      <c r="F29" s="273"/>
      <c r="G29" s="273"/>
      <c r="H29" s="273"/>
      <c r="I29" s="273"/>
      <c r="J29" s="273"/>
      <c r="K29" s="273"/>
      <c r="L29" s="273"/>
      <c r="M29" s="274"/>
      <c r="N29" s="274"/>
      <c r="O29" s="275"/>
      <c r="P29" s="276"/>
    </row>
    <row r="30" spans="1:19" ht="13.2" customHeight="1">
      <c r="A30" s="196"/>
      <c r="B30" s="232"/>
      <c r="C30" s="232"/>
      <c r="D30" s="192" t="s">
        <v>42</v>
      </c>
      <c r="E30" s="193"/>
      <c r="F30" s="193"/>
      <c r="G30" s="193"/>
      <c r="H30" s="193"/>
      <c r="I30" s="193"/>
      <c r="J30" s="193"/>
      <c r="K30" s="193"/>
      <c r="L30" s="193"/>
      <c r="M30" s="233"/>
      <c r="N30" s="234"/>
      <c r="O30" s="212"/>
      <c r="P30" s="213"/>
    </row>
    <row r="31" spans="1:19" ht="15.6">
      <c r="A31" s="241" t="s">
        <v>30</v>
      </c>
      <c r="B31" s="202" t="s">
        <v>4</v>
      </c>
      <c r="C31" s="203"/>
      <c r="D31" s="203"/>
      <c r="E31" s="203"/>
      <c r="F31" s="235"/>
      <c r="G31" s="248" t="s">
        <v>215</v>
      </c>
      <c r="H31" s="280"/>
      <c r="I31" s="280"/>
      <c r="J31" s="280"/>
      <c r="K31" s="280"/>
      <c r="L31" s="280"/>
      <c r="M31" s="280"/>
      <c r="N31" s="280"/>
      <c r="O31" s="280"/>
      <c r="P31" s="281"/>
      <c r="Q31" s="60"/>
      <c r="R31" s="60"/>
      <c r="S31" s="60"/>
    </row>
    <row r="32" spans="1:19">
      <c r="A32" s="242"/>
      <c r="B32" s="236"/>
      <c r="C32" s="237"/>
      <c r="D32" s="237"/>
      <c r="E32" s="237"/>
      <c r="F32" s="238"/>
      <c r="G32" s="245" t="s">
        <v>5</v>
      </c>
      <c r="H32" s="59" t="s">
        <v>146</v>
      </c>
      <c r="I32" s="59" t="s">
        <v>147</v>
      </c>
      <c r="J32" s="59" t="s">
        <v>149</v>
      </c>
      <c r="K32" s="59" t="s">
        <v>148</v>
      </c>
      <c r="L32" s="59" t="s">
        <v>150</v>
      </c>
      <c r="M32" s="59" t="s">
        <v>151</v>
      </c>
      <c r="N32" s="97"/>
      <c r="O32" s="98"/>
      <c r="P32" s="98"/>
      <c r="Q32" s="98"/>
      <c r="R32" s="98"/>
      <c r="S32" s="98"/>
    </row>
    <row r="33" spans="1:19" ht="31.2">
      <c r="A33" s="243"/>
      <c r="B33" s="236"/>
      <c r="C33" s="237"/>
      <c r="D33" s="237"/>
      <c r="E33" s="237"/>
      <c r="F33" s="238"/>
      <c r="G33" s="246"/>
      <c r="H33" s="72" t="s">
        <v>108</v>
      </c>
      <c r="I33" s="72" t="s">
        <v>108</v>
      </c>
      <c r="J33" s="72" t="s">
        <v>104</v>
      </c>
      <c r="K33" s="72" t="s">
        <v>109</v>
      </c>
      <c r="L33" s="72" t="s">
        <v>109</v>
      </c>
      <c r="M33" s="72" t="s">
        <v>110</v>
      </c>
      <c r="N33" s="99" t="s">
        <v>60</v>
      </c>
      <c r="O33" s="99" t="s">
        <v>60</v>
      </c>
      <c r="P33" s="99" t="s">
        <v>60</v>
      </c>
      <c r="Q33" s="27"/>
      <c r="R33" s="27"/>
      <c r="S33" s="27"/>
    </row>
    <row r="34" spans="1:19" ht="31.2">
      <c r="A34" s="243"/>
      <c r="B34" s="236"/>
      <c r="C34" s="237"/>
      <c r="D34" s="237"/>
      <c r="E34" s="237"/>
      <c r="F34" s="238"/>
      <c r="G34" s="246"/>
      <c r="H34" s="72" t="s">
        <v>3</v>
      </c>
      <c r="I34" s="56" t="s">
        <v>8</v>
      </c>
      <c r="J34" s="72" t="s">
        <v>1</v>
      </c>
      <c r="K34" s="72" t="s">
        <v>106</v>
      </c>
      <c r="L34" s="72" t="s">
        <v>105</v>
      </c>
      <c r="M34" s="72" t="s">
        <v>107</v>
      </c>
      <c r="N34" s="99" t="s">
        <v>60</v>
      </c>
      <c r="O34" s="99" t="s">
        <v>60</v>
      </c>
      <c r="P34" s="99" t="s">
        <v>60</v>
      </c>
      <c r="Q34" s="27"/>
      <c r="R34" s="27"/>
      <c r="S34" s="27"/>
    </row>
    <row r="35" spans="1:19" ht="15.6">
      <c r="A35" s="244"/>
      <c r="B35" s="239"/>
      <c r="C35" s="240"/>
      <c r="D35" s="240"/>
      <c r="E35" s="240"/>
      <c r="F35" s="207"/>
      <c r="G35" s="247"/>
      <c r="H35" s="72" t="s">
        <v>111</v>
      </c>
      <c r="I35" s="56" t="s">
        <v>111</v>
      </c>
      <c r="J35" s="31" t="s">
        <v>112</v>
      </c>
      <c r="K35" s="31" t="s">
        <v>113</v>
      </c>
      <c r="L35" s="31" t="s">
        <v>113</v>
      </c>
      <c r="M35" s="31" t="s">
        <v>113</v>
      </c>
      <c r="N35" s="99" t="s">
        <v>60</v>
      </c>
      <c r="O35" s="99" t="s">
        <v>60</v>
      </c>
      <c r="P35" s="99" t="s">
        <v>60</v>
      </c>
      <c r="Q35" s="27"/>
      <c r="R35" s="27"/>
      <c r="S35" s="27"/>
    </row>
    <row r="36" spans="1:19" ht="19.2" customHeight="1">
      <c r="A36" s="75" t="s">
        <v>15</v>
      </c>
      <c r="B36" s="151" t="s">
        <v>33</v>
      </c>
      <c r="C36" s="152"/>
      <c r="D36" s="152"/>
      <c r="E36" s="152"/>
      <c r="F36" s="152"/>
      <c r="G36" s="111">
        <f>SUM(H36:S36)</f>
        <v>2369</v>
      </c>
      <c r="H36" s="20">
        <v>210</v>
      </c>
      <c r="I36" s="20">
        <v>332</v>
      </c>
      <c r="J36" s="20">
        <v>817</v>
      </c>
      <c r="K36" s="20">
        <v>0</v>
      </c>
      <c r="L36" s="20">
        <v>967</v>
      </c>
      <c r="M36" s="20">
        <v>43</v>
      </c>
      <c r="N36" s="27"/>
      <c r="O36" s="27"/>
      <c r="P36" s="27"/>
      <c r="Q36" s="27"/>
      <c r="R36" s="27"/>
      <c r="S36" s="27"/>
    </row>
    <row r="37" spans="1:19" ht="19.2" customHeight="1">
      <c r="A37" s="75" t="s">
        <v>17</v>
      </c>
      <c r="B37" s="151" t="s">
        <v>34</v>
      </c>
      <c r="C37" s="152"/>
      <c r="D37" s="152"/>
      <c r="E37" s="152"/>
      <c r="F37" s="152"/>
      <c r="G37" s="111">
        <f t="shared" ref="G37:G45" si="15">SUM(H37:S37)</f>
        <v>33467</v>
      </c>
      <c r="H37" s="20">
        <v>3528</v>
      </c>
      <c r="I37" s="20">
        <v>8865</v>
      </c>
      <c r="J37" s="20">
        <v>4963</v>
      </c>
      <c r="K37" s="20">
        <v>8865</v>
      </c>
      <c r="L37" s="20">
        <v>3668</v>
      </c>
      <c r="M37" s="20">
        <v>3578</v>
      </c>
      <c r="N37" s="27"/>
      <c r="O37" s="27"/>
      <c r="P37" s="27"/>
      <c r="Q37" s="27"/>
      <c r="R37" s="27"/>
      <c r="S37" s="27"/>
    </row>
    <row r="38" spans="1:19" ht="19.2" customHeight="1">
      <c r="A38" s="75" t="s">
        <v>18</v>
      </c>
      <c r="B38" s="251" t="s">
        <v>103</v>
      </c>
      <c r="C38" s="252"/>
      <c r="D38" s="252"/>
      <c r="E38" s="253"/>
      <c r="F38" s="73" t="s">
        <v>9</v>
      </c>
      <c r="G38" s="111">
        <f t="shared" si="15"/>
        <v>276</v>
      </c>
      <c r="H38" s="20">
        <v>135</v>
      </c>
      <c r="I38" s="20">
        <v>60</v>
      </c>
      <c r="J38" s="20">
        <v>39</v>
      </c>
      <c r="K38" s="20">
        <v>34</v>
      </c>
      <c r="L38" s="20">
        <v>8</v>
      </c>
      <c r="M38" s="20">
        <v>0</v>
      </c>
      <c r="N38" s="27"/>
      <c r="O38" s="27"/>
      <c r="P38" s="27"/>
      <c r="Q38" s="27"/>
      <c r="R38" s="27"/>
      <c r="S38" s="27"/>
    </row>
    <row r="39" spans="1:19" ht="19.2" customHeight="1">
      <c r="A39" s="75" t="s">
        <v>19</v>
      </c>
      <c r="B39" s="254"/>
      <c r="C39" s="255"/>
      <c r="D39" s="255"/>
      <c r="E39" s="256"/>
      <c r="F39" s="73" t="s">
        <v>10</v>
      </c>
      <c r="G39" s="111">
        <f t="shared" si="15"/>
        <v>276</v>
      </c>
      <c r="H39" s="20">
        <v>0</v>
      </c>
      <c r="I39" s="20">
        <v>0</v>
      </c>
      <c r="J39" s="20">
        <v>12</v>
      </c>
      <c r="K39" s="20">
        <v>71</v>
      </c>
      <c r="L39" s="20">
        <v>35</v>
      </c>
      <c r="M39" s="20">
        <v>158</v>
      </c>
      <c r="N39" s="27"/>
      <c r="O39" s="27"/>
      <c r="P39" s="27"/>
      <c r="Q39" s="27"/>
      <c r="R39" s="27"/>
      <c r="S39" s="27"/>
    </row>
    <row r="40" spans="1:19" ht="19.2" customHeight="1">
      <c r="A40" s="75" t="s">
        <v>20</v>
      </c>
      <c r="B40" s="151" t="s">
        <v>152</v>
      </c>
      <c r="C40" s="152"/>
      <c r="D40" s="152"/>
      <c r="E40" s="152"/>
      <c r="F40" s="152"/>
      <c r="G40" s="111">
        <f t="shared" si="15"/>
        <v>442</v>
      </c>
      <c r="H40" s="20">
        <v>21</v>
      </c>
      <c r="I40" s="20">
        <v>34</v>
      </c>
      <c r="J40" s="20">
        <v>0</v>
      </c>
      <c r="K40" s="20">
        <v>21</v>
      </c>
      <c r="L40" s="20">
        <v>245</v>
      </c>
      <c r="M40" s="20">
        <v>121</v>
      </c>
      <c r="N40" s="27"/>
      <c r="O40" s="27"/>
      <c r="P40" s="27"/>
      <c r="Q40" s="27"/>
      <c r="R40" s="27"/>
      <c r="S40" s="27"/>
    </row>
    <row r="41" spans="1:19" ht="19.2" customHeight="1">
      <c r="A41" s="75" t="s">
        <v>21</v>
      </c>
      <c r="B41" s="251" t="s">
        <v>31</v>
      </c>
      <c r="C41" s="252"/>
      <c r="D41" s="252"/>
      <c r="E41" s="259" t="s">
        <v>11</v>
      </c>
      <c r="F41" s="260"/>
      <c r="G41" s="111">
        <f t="shared" si="15"/>
        <v>34954</v>
      </c>
      <c r="H41" s="20">
        <v>3846</v>
      </c>
      <c r="I41" s="20">
        <v>8750</v>
      </c>
      <c r="J41" s="20">
        <v>5529</v>
      </c>
      <c r="K41" s="20">
        <v>8750</v>
      </c>
      <c r="L41" s="20">
        <v>4329</v>
      </c>
      <c r="M41" s="20">
        <v>3750</v>
      </c>
      <c r="N41" s="27"/>
      <c r="O41" s="27"/>
      <c r="P41" s="27"/>
      <c r="Q41" s="27"/>
      <c r="R41" s="27"/>
      <c r="S41" s="27"/>
    </row>
    <row r="42" spans="1:19" ht="19.2" customHeight="1">
      <c r="A42" s="75" t="s">
        <v>22</v>
      </c>
      <c r="B42" s="257"/>
      <c r="C42" s="258"/>
      <c r="D42" s="258"/>
      <c r="E42" s="259" t="s">
        <v>12</v>
      </c>
      <c r="F42" s="260"/>
      <c r="G42" s="111">
        <f t="shared" si="15"/>
        <v>34893</v>
      </c>
      <c r="H42" s="20">
        <v>3637</v>
      </c>
      <c r="I42" s="20">
        <v>8952</v>
      </c>
      <c r="J42" s="20">
        <v>5651</v>
      </c>
      <c r="K42" s="20">
        <v>8552</v>
      </c>
      <c r="L42" s="20">
        <v>4351</v>
      </c>
      <c r="M42" s="20">
        <v>3750</v>
      </c>
      <c r="N42" s="27"/>
      <c r="O42" s="27"/>
      <c r="P42" s="27"/>
      <c r="Q42" s="27"/>
      <c r="R42" s="27"/>
      <c r="S42" s="27"/>
    </row>
    <row r="43" spans="1:19" ht="19.2" customHeight="1">
      <c r="A43" s="75" t="s">
        <v>23</v>
      </c>
      <c r="B43" s="254"/>
      <c r="C43" s="255"/>
      <c r="D43" s="255"/>
      <c r="E43" s="259" t="s">
        <v>13</v>
      </c>
      <c r="F43" s="260"/>
      <c r="G43" s="113">
        <f>IF(G42=0,0,(G41-G42)/G42*100)</f>
        <v>0.17482016450290891</v>
      </c>
      <c r="H43" s="113">
        <f>IF(H42=0,0,(H41-H42)/H42*100)</f>
        <v>5.7464943634863905</v>
      </c>
      <c r="I43" s="113">
        <f t="shared" ref="I43:S43" si="16">IF(I42=0,0,(I41-I42)/I42*100)</f>
        <v>-2.2564789991063448</v>
      </c>
      <c r="J43" s="113">
        <f t="shared" si="16"/>
        <v>-2.1589099274464698</v>
      </c>
      <c r="K43" s="113">
        <f t="shared" si="16"/>
        <v>2.3152478952291862</v>
      </c>
      <c r="L43" s="113">
        <f t="shared" si="16"/>
        <v>-0.505630889450701</v>
      </c>
      <c r="M43" s="113">
        <f t="shared" si="16"/>
        <v>0</v>
      </c>
      <c r="N43" s="113">
        <f t="shared" si="16"/>
        <v>0</v>
      </c>
      <c r="O43" s="113">
        <f t="shared" si="16"/>
        <v>0</v>
      </c>
      <c r="P43" s="113">
        <f t="shared" si="16"/>
        <v>0</v>
      </c>
      <c r="Q43" s="113">
        <f t="shared" si="16"/>
        <v>0</v>
      </c>
      <c r="R43" s="113">
        <f t="shared" si="16"/>
        <v>0</v>
      </c>
      <c r="S43" s="113">
        <f t="shared" si="16"/>
        <v>0</v>
      </c>
    </row>
    <row r="44" spans="1:19" ht="19.2" customHeight="1">
      <c r="A44" s="75" t="s">
        <v>24</v>
      </c>
      <c r="B44" s="251" t="s">
        <v>35</v>
      </c>
      <c r="C44" s="252"/>
      <c r="D44" s="252"/>
      <c r="E44" s="259" t="s">
        <v>14</v>
      </c>
      <c r="F44" s="260"/>
      <c r="G44" s="111">
        <f t="shared" ref="G44:S44" si="17">G36+G37+G39-G38-G40-G42</f>
        <v>501</v>
      </c>
      <c r="H44" s="111">
        <f t="shared" si="17"/>
        <v>-55</v>
      </c>
      <c r="I44" s="111">
        <f t="shared" si="17"/>
        <v>151</v>
      </c>
      <c r="J44" s="111">
        <f t="shared" si="17"/>
        <v>102</v>
      </c>
      <c r="K44" s="111">
        <f t="shared" si="17"/>
        <v>329</v>
      </c>
      <c r="L44" s="111">
        <f t="shared" si="17"/>
        <v>66</v>
      </c>
      <c r="M44" s="111">
        <f t="shared" si="17"/>
        <v>-92</v>
      </c>
      <c r="N44" s="111">
        <f t="shared" si="17"/>
        <v>0</v>
      </c>
      <c r="O44" s="111">
        <f t="shared" si="17"/>
        <v>0</v>
      </c>
      <c r="P44" s="111">
        <f t="shared" si="17"/>
        <v>0</v>
      </c>
      <c r="Q44" s="111">
        <f t="shared" si="17"/>
        <v>0</v>
      </c>
      <c r="R44" s="111">
        <f t="shared" si="17"/>
        <v>0</v>
      </c>
      <c r="S44" s="111">
        <f t="shared" si="17"/>
        <v>0</v>
      </c>
    </row>
    <row r="45" spans="1:19" ht="19.2" customHeight="1">
      <c r="A45" s="75" t="s">
        <v>25</v>
      </c>
      <c r="B45" s="254"/>
      <c r="C45" s="255"/>
      <c r="D45" s="255"/>
      <c r="E45" s="259" t="s">
        <v>16</v>
      </c>
      <c r="F45" s="260"/>
      <c r="G45" s="111">
        <f t="shared" si="15"/>
        <v>600</v>
      </c>
      <c r="H45" s="20">
        <v>131</v>
      </c>
      <c r="I45" s="20">
        <v>39</v>
      </c>
      <c r="J45" s="20">
        <v>374</v>
      </c>
      <c r="K45" s="20">
        <v>0</v>
      </c>
      <c r="L45" s="20">
        <v>56</v>
      </c>
      <c r="M45" s="20">
        <v>0</v>
      </c>
      <c r="N45" s="27"/>
      <c r="O45" s="27"/>
      <c r="P45" s="27"/>
      <c r="Q45" s="27"/>
      <c r="R45" s="27"/>
      <c r="S45" s="27"/>
    </row>
    <row r="46" spans="1:19" ht="19.2" customHeight="1">
      <c r="A46" s="75" t="s">
        <v>26</v>
      </c>
      <c r="B46" s="151" t="s">
        <v>36</v>
      </c>
      <c r="C46" s="152"/>
      <c r="D46" s="152"/>
      <c r="E46" s="152"/>
      <c r="F46" s="152"/>
      <c r="G46" s="109">
        <f t="shared" ref="G46:S46" si="18">G45-G44</f>
        <v>99</v>
      </c>
      <c r="H46" s="109">
        <f t="shared" si="18"/>
        <v>186</v>
      </c>
      <c r="I46" s="109">
        <f t="shared" si="18"/>
        <v>-112</v>
      </c>
      <c r="J46" s="109">
        <f t="shared" si="18"/>
        <v>272</v>
      </c>
      <c r="K46" s="109">
        <f t="shared" si="18"/>
        <v>-329</v>
      </c>
      <c r="L46" s="109">
        <f t="shared" si="18"/>
        <v>-10</v>
      </c>
      <c r="M46" s="109">
        <f t="shared" si="18"/>
        <v>92</v>
      </c>
      <c r="N46" s="109">
        <f t="shared" si="18"/>
        <v>0</v>
      </c>
      <c r="O46" s="109">
        <f t="shared" si="18"/>
        <v>0</v>
      </c>
      <c r="P46" s="109">
        <f t="shared" si="18"/>
        <v>0</v>
      </c>
      <c r="Q46" s="109">
        <f t="shared" si="18"/>
        <v>0</v>
      </c>
      <c r="R46" s="109">
        <f t="shared" si="18"/>
        <v>0</v>
      </c>
      <c r="S46" s="109">
        <f t="shared" si="18"/>
        <v>0</v>
      </c>
    </row>
    <row r="47" spans="1:19" ht="19.2" customHeight="1">
      <c r="A47" s="75" t="s">
        <v>27</v>
      </c>
      <c r="B47" s="151" t="s">
        <v>76</v>
      </c>
      <c r="C47" s="152"/>
      <c r="D47" s="152"/>
      <c r="E47" s="152"/>
      <c r="F47" s="152"/>
      <c r="G47" s="111">
        <f>G36+G37+G38+G39+F40+G42+G45</f>
        <v>71881</v>
      </c>
      <c r="H47" s="111">
        <f t="shared" ref="H47:S47" si="19">H36+H37+H38+H39+H40+H42+H45</f>
        <v>7662</v>
      </c>
      <c r="I47" s="111">
        <f t="shared" si="19"/>
        <v>18282</v>
      </c>
      <c r="J47" s="111">
        <f t="shared" si="19"/>
        <v>11856</v>
      </c>
      <c r="K47" s="111">
        <f t="shared" si="19"/>
        <v>17543</v>
      </c>
      <c r="L47" s="111">
        <f t="shared" si="19"/>
        <v>9330</v>
      </c>
      <c r="M47" s="111">
        <f t="shared" si="19"/>
        <v>7650</v>
      </c>
      <c r="N47" s="111">
        <f t="shared" si="19"/>
        <v>0</v>
      </c>
      <c r="O47" s="111">
        <f t="shared" si="19"/>
        <v>0</v>
      </c>
      <c r="P47" s="111">
        <f t="shared" si="19"/>
        <v>0</v>
      </c>
      <c r="Q47" s="111">
        <f t="shared" si="19"/>
        <v>0</v>
      </c>
      <c r="R47" s="111">
        <f t="shared" si="19"/>
        <v>0</v>
      </c>
      <c r="S47" s="111">
        <f t="shared" si="19"/>
        <v>0</v>
      </c>
    </row>
    <row r="48" spans="1:19" ht="19.2" customHeight="1">
      <c r="A48" s="75" t="s">
        <v>28</v>
      </c>
      <c r="B48" s="251" t="s">
        <v>32</v>
      </c>
      <c r="C48" s="252"/>
      <c r="D48" s="252"/>
      <c r="E48" s="253"/>
      <c r="F48" s="73" t="s">
        <v>6</v>
      </c>
      <c r="G48" s="21">
        <v>3</v>
      </c>
      <c r="H48" s="21">
        <v>3</v>
      </c>
      <c r="I48" s="21">
        <v>3</v>
      </c>
      <c r="J48" s="21">
        <v>3</v>
      </c>
      <c r="K48" s="21">
        <v>3</v>
      </c>
      <c r="L48" s="21">
        <v>3</v>
      </c>
      <c r="M48" s="21">
        <v>3</v>
      </c>
      <c r="N48" s="21">
        <v>3</v>
      </c>
      <c r="O48" s="21">
        <v>3</v>
      </c>
      <c r="P48" s="21">
        <v>3</v>
      </c>
      <c r="Q48" s="21">
        <v>3</v>
      </c>
      <c r="R48" s="21">
        <v>3</v>
      </c>
      <c r="S48" s="21">
        <v>3</v>
      </c>
    </row>
    <row r="49" spans="1:19" ht="19.2" customHeight="1">
      <c r="A49" s="75" t="s">
        <v>29</v>
      </c>
      <c r="B49" s="254"/>
      <c r="C49" s="255"/>
      <c r="D49" s="255"/>
      <c r="E49" s="256"/>
      <c r="F49" s="73" t="s">
        <v>37</v>
      </c>
      <c r="G49" s="110">
        <f>G47*G48/100</f>
        <v>2156.4299999999998</v>
      </c>
      <c r="H49" s="110">
        <f t="shared" ref="H49:S49" si="20">H47*H48/100</f>
        <v>229.86</v>
      </c>
      <c r="I49" s="110">
        <f t="shared" si="20"/>
        <v>548.46</v>
      </c>
      <c r="J49" s="110">
        <f t="shared" si="20"/>
        <v>355.68</v>
      </c>
      <c r="K49" s="110">
        <f t="shared" si="20"/>
        <v>526.29</v>
      </c>
      <c r="L49" s="110">
        <f t="shared" si="20"/>
        <v>279.89999999999998</v>
      </c>
      <c r="M49" s="110">
        <f t="shared" si="20"/>
        <v>229.5</v>
      </c>
      <c r="N49" s="110">
        <f t="shared" si="20"/>
        <v>0</v>
      </c>
      <c r="O49" s="110">
        <f t="shared" si="20"/>
        <v>0</v>
      </c>
      <c r="P49" s="110">
        <f t="shared" si="20"/>
        <v>0</v>
      </c>
      <c r="Q49" s="110">
        <f t="shared" si="20"/>
        <v>0</v>
      </c>
      <c r="R49" s="110">
        <f t="shared" si="20"/>
        <v>0</v>
      </c>
      <c r="S49" s="110">
        <f t="shared" si="20"/>
        <v>0</v>
      </c>
    </row>
    <row r="50" spans="1:19" s="42" customFormat="1" ht="15.6">
      <c r="A50" s="61"/>
      <c r="B50" s="62"/>
      <c r="C50" s="62"/>
      <c r="D50" s="105"/>
      <c r="E50" s="105"/>
      <c r="F50" s="104"/>
      <c r="G50" s="106"/>
      <c r="H50" s="106"/>
      <c r="I50" s="106"/>
      <c r="J50" s="106"/>
      <c r="K50" s="106"/>
      <c r="L50" s="106"/>
      <c r="M50" s="106"/>
      <c r="N50" s="107"/>
      <c r="O50" s="47"/>
      <c r="P50" s="47"/>
      <c r="Q50" s="63"/>
      <c r="R50" s="63"/>
      <c r="S50" s="63"/>
    </row>
    <row r="51" spans="1:19" ht="18" customHeight="1">
      <c r="A51" s="196" t="s">
        <v>225</v>
      </c>
      <c r="B51" s="232"/>
      <c r="C51" s="232"/>
      <c r="D51" s="282" t="s">
        <v>231</v>
      </c>
      <c r="E51" s="273"/>
      <c r="F51" s="273"/>
      <c r="G51" s="273"/>
      <c r="H51" s="273"/>
      <c r="I51" s="273"/>
      <c r="J51" s="273"/>
      <c r="K51" s="273"/>
      <c r="L51" s="273"/>
      <c r="M51" s="274"/>
      <c r="N51" s="274"/>
      <c r="O51" s="275"/>
      <c r="P51" s="276"/>
    </row>
    <row r="52" spans="1:19" ht="13.2" customHeight="1">
      <c r="A52" s="196"/>
      <c r="B52" s="232"/>
      <c r="C52" s="232"/>
      <c r="D52" s="192" t="s">
        <v>42</v>
      </c>
      <c r="E52" s="193"/>
      <c r="F52" s="193"/>
      <c r="G52" s="193"/>
      <c r="H52" s="193"/>
      <c r="I52" s="193"/>
      <c r="J52" s="193"/>
      <c r="K52" s="193"/>
      <c r="L52" s="193"/>
      <c r="M52" s="233"/>
      <c r="N52" s="234"/>
      <c r="O52" s="212"/>
      <c r="P52" s="213"/>
    </row>
    <row r="53" spans="1:19" ht="15.6">
      <c r="A53" s="241" t="s">
        <v>30</v>
      </c>
      <c r="B53" s="202" t="s">
        <v>4</v>
      </c>
      <c r="C53" s="203"/>
      <c r="D53" s="203"/>
      <c r="E53" s="203"/>
      <c r="F53" s="235"/>
      <c r="G53" s="248" t="s">
        <v>215</v>
      </c>
      <c r="H53" s="280"/>
      <c r="I53" s="280"/>
      <c r="J53" s="280"/>
      <c r="K53" s="280"/>
      <c r="L53" s="280"/>
      <c r="M53" s="280"/>
      <c r="N53" s="280"/>
      <c r="O53" s="280"/>
      <c r="P53" s="281"/>
      <c r="Q53" s="60"/>
      <c r="R53" s="60"/>
      <c r="S53" s="60"/>
    </row>
    <row r="54" spans="1:19">
      <c r="A54" s="242"/>
      <c r="B54" s="236"/>
      <c r="C54" s="237"/>
      <c r="D54" s="237"/>
      <c r="E54" s="237"/>
      <c r="F54" s="238"/>
      <c r="G54" s="245" t="s">
        <v>5</v>
      </c>
      <c r="H54" s="59" t="s">
        <v>146</v>
      </c>
      <c r="I54" s="59" t="s">
        <v>147</v>
      </c>
      <c r="J54" s="59" t="s">
        <v>149</v>
      </c>
      <c r="K54" s="59" t="s">
        <v>148</v>
      </c>
      <c r="L54" s="59" t="s">
        <v>150</v>
      </c>
      <c r="M54" s="59" t="s">
        <v>151</v>
      </c>
      <c r="N54" s="97"/>
      <c r="O54" s="98"/>
      <c r="P54" s="98"/>
      <c r="Q54" s="98"/>
      <c r="R54" s="98"/>
      <c r="S54" s="98"/>
    </row>
    <row r="55" spans="1:19" ht="31.2">
      <c r="A55" s="243"/>
      <c r="B55" s="236"/>
      <c r="C55" s="237"/>
      <c r="D55" s="237"/>
      <c r="E55" s="237"/>
      <c r="F55" s="238"/>
      <c r="G55" s="246"/>
      <c r="H55" s="72" t="s">
        <v>108</v>
      </c>
      <c r="I55" s="72" t="s">
        <v>108</v>
      </c>
      <c r="J55" s="72" t="s">
        <v>104</v>
      </c>
      <c r="K55" s="72" t="s">
        <v>109</v>
      </c>
      <c r="L55" s="72" t="s">
        <v>109</v>
      </c>
      <c r="M55" s="72" t="s">
        <v>110</v>
      </c>
      <c r="N55" s="99" t="s">
        <v>60</v>
      </c>
      <c r="O55" s="99" t="s">
        <v>60</v>
      </c>
      <c r="P55" s="99" t="s">
        <v>60</v>
      </c>
      <c r="Q55" s="27"/>
      <c r="R55" s="27"/>
      <c r="S55" s="27"/>
    </row>
    <row r="56" spans="1:19" ht="31.2">
      <c r="A56" s="243"/>
      <c r="B56" s="236"/>
      <c r="C56" s="237"/>
      <c r="D56" s="237"/>
      <c r="E56" s="237"/>
      <c r="F56" s="238"/>
      <c r="G56" s="246"/>
      <c r="H56" s="72" t="s">
        <v>3</v>
      </c>
      <c r="I56" s="56" t="s">
        <v>8</v>
      </c>
      <c r="J56" s="72" t="s">
        <v>1</v>
      </c>
      <c r="K56" s="72" t="s">
        <v>106</v>
      </c>
      <c r="L56" s="72" t="s">
        <v>105</v>
      </c>
      <c r="M56" s="72" t="s">
        <v>107</v>
      </c>
      <c r="N56" s="99" t="s">
        <v>60</v>
      </c>
      <c r="O56" s="99" t="s">
        <v>60</v>
      </c>
      <c r="P56" s="99" t="s">
        <v>60</v>
      </c>
      <c r="Q56" s="27"/>
      <c r="R56" s="27"/>
      <c r="S56" s="27"/>
    </row>
    <row r="57" spans="1:19" ht="15.6">
      <c r="A57" s="244"/>
      <c r="B57" s="239"/>
      <c r="C57" s="240"/>
      <c r="D57" s="240"/>
      <c r="E57" s="240"/>
      <c r="F57" s="207"/>
      <c r="G57" s="247"/>
      <c r="H57" s="72" t="s">
        <v>111</v>
      </c>
      <c r="I57" s="56" t="s">
        <v>111</v>
      </c>
      <c r="J57" s="31" t="s">
        <v>112</v>
      </c>
      <c r="K57" s="31" t="s">
        <v>113</v>
      </c>
      <c r="L57" s="31" t="s">
        <v>113</v>
      </c>
      <c r="M57" s="31" t="s">
        <v>113</v>
      </c>
      <c r="N57" s="99" t="s">
        <v>60</v>
      </c>
      <c r="O57" s="99" t="s">
        <v>60</v>
      </c>
      <c r="P57" s="99" t="s">
        <v>60</v>
      </c>
      <c r="Q57" s="27"/>
      <c r="R57" s="27"/>
      <c r="S57" s="27"/>
    </row>
    <row r="58" spans="1:19" ht="15.6">
      <c r="A58" s="75" t="s">
        <v>15</v>
      </c>
      <c r="B58" s="151" t="s">
        <v>33</v>
      </c>
      <c r="C58" s="152"/>
      <c r="D58" s="152"/>
      <c r="E58" s="152"/>
      <c r="F58" s="152"/>
      <c r="G58" s="111">
        <f>SUM(H58:S58)</f>
        <v>2416</v>
      </c>
      <c r="H58" s="20">
        <v>0</v>
      </c>
      <c r="I58" s="20">
        <v>232</v>
      </c>
      <c r="J58" s="20">
        <v>717</v>
      </c>
      <c r="K58" s="20">
        <v>0</v>
      </c>
      <c r="L58" s="20">
        <v>1467</v>
      </c>
      <c r="M58" s="20">
        <v>0</v>
      </c>
      <c r="N58" s="27"/>
      <c r="O58" s="27"/>
      <c r="P58" s="27"/>
      <c r="Q58" s="27"/>
      <c r="R58" s="27"/>
      <c r="S58" s="27"/>
    </row>
    <row r="59" spans="1:19" ht="15.6">
      <c r="A59" s="75" t="s">
        <v>17</v>
      </c>
      <c r="B59" s="151" t="s">
        <v>34</v>
      </c>
      <c r="C59" s="152"/>
      <c r="D59" s="152"/>
      <c r="E59" s="152"/>
      <c r="F59" s="152"/>
      <c r="G59" s="111">
        <f t="shared" ref="G59:G67" si="21">SUM(H59:S59)</f>
        <v>33067</v>
      </c>
      <c r="H59" s="20">
        <v>3828</v>
      </c>
      <c r="I59" s="20">
        <v>8765</v>
      </c>
      <c r="J59" s="20">
        <v>4763</v>
      </c>
      <c r="K59" s="20">
        <v>8765</v>
      </c>
      <c r="L59" s="20">
        <v>3268</v>
      </c>
      <c r="M59" s="20">
        <v>3678</v>
      </c>
      <c r="N59" s="27"/>
      <c r="O59" s="27"/>
      <c r="P59" s="27"/>
      <c r="Q59" s="27"/>
      <c r="R59" s="27"/>
      <c r="S59" s="27"/>
    </row>
    <row r="60" spans="1:19" ht="15.6">
      <c r="A60" s="75" t="s">
        <v>18</v>
      </c>
      <c r="B60" s="251" t="s">
        <v>103</v>
      </c>
      <c r="C60" s="252"/>
      <c r="D60" s="252"/>
      <c r="E60" s="253"/>
      <c r="F60" s="73" t="s">
        <v>9</v>
      </c>
      <c r="G60" s="111">
        <f t="shared" si="21"/>
        <v>254</v>
      </c>
      <c r="H60" s="20">
        <v>85</v>
      </c>
      <c r="I60" s="20">
        <v>60</v>
      </c>
      <c r="J60" s="20">
        <v>37</v>
      </c>
      <c r="K60" s="20">
        <v>64</v>
      </c>
      <c r="L60" s="20">
        <v>8</v>
      </c>
      <c r="M60" s="20">
        <v>0</v>
      </c>
      <c r="N60" s="27"/>
      <c r="O60" s="27"/>
      <c r="P60" s="27"/>
      <c r="Q60" s="27"/>
      <c r="R60" s="27"/>
      <c r="S60" s="27"/>
    </row>
    <row r="61" spans="1:19" ht="15.6">
      <c r="A61" s="75" t="s">
        <v>19</v>
      </c>
      <c r="B61" s="254"/>
      <c r="C61" s="255"/>
      <c r="D61" s="255"/>
      <c r="E61" s="256"/>
      <c r="F61" s="73" t="s">
        <v>10</v>
      </c>
      <c r="G61" s="111">
        <f t="shared" si="21"/>
        <v>254</v>
      </c>
      <c r="H61" s="20">
        <v>0</v>
      </c>
      <c r="I61" s="20">
        <v>0</v>
      </c>
      <c r="J61" s="20">
        <v>13</v>
      </c>
      <c r="K61" s="20">
        <v>25</v>
      </c>
      <c r="L61" s="20">
        <v>87</v>
      </c>
      <c r="M61" s="20">
        <v>129</v>
      </c>
      <c r="N61" s="27"/>
      <c r="O61" s="27"/>
      <c r="P61" s="27"/>
      <c r="Q61" s="27"/>
      <c r="R61" s="27"/>
      <c r="S61" s="27"/>
    </row>
    <row r="62" spans="1:19" ht="18.600000000000001" customHeight="1">
      <c r="A62" s="75" t="s">
        <v>20</v>
      </c>
      <c r="B62" s="151" t="s">
        <v>152</v>
      </c>
      <c r="C62" s="152"/>
      <c r="D62" s="152"/>
      <c r="E62" s="152"/>
      <c r="F62" s="152"/>
      <c r="G62" s="111">
        <f t="shared" si="21"/>
        <v>542</v>
      </c>
      <c r="H62" s="20">
        <v>21</v>
      </c>
      <c r="I62" s="20">
        <v>34</v>
      </c>
      <c r="J62" s="20">
        <v>0</v>
      </c>
      <c r="K62" s="20">
        <v>21</v>
      </c>
      <c r="L62" s="20">
        <v>345</v>
      </c>
      <c r="M62" s="20">
        <v>121</v>
      </c>
      <c r="N62" s="27"/>
      <c r="O62" s="27"/>
      <c r="P62" s="27"/>
      <c r="Q62" s="27"/>
      <c r="R62" s="27"/>
      <c r="S62" s="27"/>
    </row>
    <row r="63" spans="1:19" ht="15.6">
      <c r="A63" s="75" t="s">
        <v>21</v>
      </c>
      <c r="B63" s="251" t="s">
        <v>219</v>
      </c>
      <c r="C63" s="252"/>
      <c r="D63" s="252"/>
      <c r="E63" s="259" t="s">
        <v>11</v>
      </c>
      <c r="F63" s="260"/>
      <c r="G63" s="111">
        <f t="shared" si="21"/>
        <v>33354</v>
      </c>
      <c r="H63" s="20">
        <v>3246</v>
      </c>
      <c r="I63" s="20">
        <v>8750</v>
      </c>
      <c r="J63" s="20">
        <v>4629</v>
      </c>
      <c r="K63" s="20">
        <v>8750</v>
      </c>
      <c r="L63" s="20">
        <v>4229</v>
      </c>
      <c r="M63" s="20">
        <v>3750</v>
      </c>
      <c r="N63" s="27"/>
      <c r="O63" s="27"/>
      <c r="P63" s="27"/>
      <c r="Q63" s="27"/>
      <c r="R63" s="27"/>
      <c r="S63" s="27"/>
    </row>
    <row r="64" spans="1:19" ht="15.6">
      <c r="A64" s="75" t="s">
        <v>22</v>
      </c>
      <c r="B64" s="257"/>
      <c r="C64" s="258"/>
      <c r="D64" s="258"/>
      <c r="E64" s="259" t="s">
        <v>12</v>
      </c>
      <c r="F64" s="260"/>
      <c r="G64" s="111">
        <f t="shared" si="21"/>
        <v>32695</v>
      </c>
      <c r="H64" s="20">
        <v>3439</v>
      </c>
      <c r="I64" s="20">
        <v>8552</v>
      </c>
      <c r="J64" s="20">
        <v>4351</v>
      </c>
      <c r="K64" s="20">
        <v>8552</v>
      </c>
      <c r="L64" s="20">
        <v>4051</v>
      </c>
      <c r="M64" s="20">
        <v>3750</v>
      </c>
      <c r="N64" s="27"/>
      <c r="O64" s="27"/>
      <c r="P64" s="27"/>
      <c r="Q64" s="27"/>
      <c r="R64" s="27"/>
      <c r="S64" s="27"/>
    </row>
    <row r="65" spans="1:19" ht="18" customHeight="1">
      <c r="A65" s="75" t="s">
        <v>23</v>
      </c>
      <c r="B65" s="254"/>
      <c r="C65" s="255"/>
      <c r="D65" s="255"/>
      <c r="E65" s="259" t="s">
        <v>13</v>
      </c>
      <c r="F65" s="260"/>
      <c r="G65" s="113">
        <f>IF(G64=0,0,(G63-G64)/G64*100)</f>
        <v>2.015598715399908</v>
      </c>
      <c r="H65" s="113">
        <f>IF(H64=0,0,(H63-H64)/H64*100)</f>
        <v>-5.6120965396917706</v>
      </c>
      <c r="I65" s="113">
        <f t="shared" ref="I65:S65" si="22">IF(I64=0,0,(I63-I64)/I64*100)</f>
        <v>2.3152478952291862</v>
      </c>
      <c r="J65" s="113">
        <f t="shared" si="22"/>
        <v>6.3893357848770398</v>
      </c>
      <c r="K65" s="113">
        <f t="shared" si="22"/>
        <v>2.3152478952291862</v>
      </c>
      <c r="L65" s="113">
        <f t="shared" si="22"/>
        <v>4.3939767958528764</v>
      </c>
      <c r="M65" s="113">
        <f t="shared" si="22"/>
        <v>0</v>
      </c>
      <c r="N65" s="113">
        <f t="shared" si="22"/>
        <v>0</v>
      </c>
      <c r="O65" s="113">
        <f t="shared" si="22"/>
        <v>0</v>
      </c>
      <c r="P65" s="113">
        <f t="shared" si="22"/>
        <v>0</v>
      </c>
      <c r="Q65" s="113">
        <f t="shared" si="22"/>
        <v>0</v>
      </c>
      <c r="R65" s="113">
        <f t="shared" si="22"/>
        <v>0</v>
      </c>
      <c r="S65" s="113">
        <f t="shared" si="22"/>
        <v>0</v>
      </c>
    </row>
    <row r="66" spans="1:19" ht="18" customHeight="1">
      <c r="A66" s="75" t="s">
        <v>24</v>
      </c>
      <c r="B66" s="251" t="s">
        <v>35</v>
      </c>
      <c r="C66" s="252"/>
      <c r="D66" s="252"/>
      <c r="E66" s="259" t="s">
        <v>14</v>
      </c>
      <c r="F66" s="260"/>
      <c r="G66" s="111">
        <f t="shared" si="21"/>
        <v>2246</v>
      </c>
      <c r="H66" s="16">
        <f t="shared" ref="H66:S66" si="23">H58+H59+H61-H60-H62-H64</f>
        <v>283</v>
      </c>
      <c r="I66" s="16">
        <f t="shared" si="23"/>
        <v>351</v>
      </c>
      <c r="J66" s="16">
        <f t="shared" si="23"/>
        <v>1105</v>
      </c>
      <c r="K66" s="16">
        <f t="shared" si="23"/>
        <v>153</v>
      </c>
      <c r="L66" s="16">
        <f t="shared" si="23"/>
        <v>418</v>
      </c>
      <c r="M66" s="16">
        <f t="shared" si="23"/>
        <v>-64</v>
      </c>
      <c r="N66" s="16">
        <f t="shared" si="23"/>
        <v>0</v>
      </c>
      <c r="O66" s="16">
        <f t="shared" si="23"/>
        <v>0</v>
      </c>
      <c r="P66" s="16">
        <f t="shared" si="23"/>
        <v>0</v>
      </c>
      <c r="Q66" s="16">
        <f t="shared" si="23"/>
        <v>0</v>
      </c>
      <c r="R66" s="16">
        <f t="shared" si="23"/>
        <v>0</v>
      </c>
      <c r="S66" s="16">
        <f t="shared" si="23"/>
        <v>0</v>
      </c>
    </row>
    <row r="67" spans="1:19" ht="18" customHeight="1">
      <c r="A67" s="75" t="s">
        <v>25</v>
      </c>
      <c r="B67" s="254"/>
      <c r="C67" s="255"/>
      <c r="D67" s="255"/>
      <c r="E67" s="259" t="s">
        <v>16</v>
      </c>
      <c r="F67" s="260"/>
      <c r="G67" s="111">
        <f t="shared" si="21"/>
        <v>1505</v>
      </c>
      <c r="H67" s="20">
        <v>234</v>
      </c>
      <c r="I67" s="20">
        <v>32</v>
      </c>
      <c r="J67" s="20">
        <v>863</v>
      </c>
      <c r="K67" s="20">
        <v>23</v>
      </c>
      <c r="L67" s="20">
        <v>353</v>
      </c>
      <c r="M67" s="20">
        <v>0</v>
      </c>
      <c r="N67" s="27"/>
      <c r="O67" s="27"/>
      <c r="P67" s="27"/>
      <c r="Q67" s="27"/>
      <c r="R67" s="27"/>
      <c r="S67" s="27"/>
    </row>
    <row r="68" spans="1:19" ht="18" customHeight="1">
      <c r="A68" s="75" t="s">
        <v>26</v>
      </c>
      <c r="B68" s="151" t="s">
        <v>36</v>
      </c>
      <c r="C68" s="152"/>
      <c r="D68" s="152"/>
      <c r="E68" s="152"/>
      <c r="F68" s="152"/>
      <c r="G68" s="109">
        <f t="shared" ref="G68:S68" si="24">G67-G66</f>
        <v>-741</v>
      </c>
      <c r="H68" s="109">
        <f t="shared" si="24"/>
        <v>-49</v>
      </c>
      <c r="I68" s="109">
        <f t="shared" si="24"/>
        <v>-319</v>
      </c>
      <c r="J68" s="109">
        <f t="shared" si="24"/>
        <v>-242</v>
      </c>
      <c r="K68" s="109">
        <f t="shared" si="24"/>
        <v>-130</v>
      </c>
      <c r="L68" s="109">
        <f t="shared" si="24"/>
        <v>-65</v>
      </c>
      <c r="M68" s="109">
        <f t="shared" si="24"/>
        <v>64</v>
      </c>
      <c r="N68" s="109">
        <f t="shared" si="24"/>
        <v>0</v>
      </c>
      <c r="O68" s="109">
        <f t="shared" si="24"/>
        <v>0</v>
      </c>
      <c r="P68" s="109">
        <f t="shared" si="24"/>
        <v>0</v>
      </c>
      <c r="Q68" s="109">
        <f t="shared" si="24"/>
        <v>0</v>
      </c>
      <c r="R68" s="109">
        <f t="shared" si="24"/>
        <v>0</v>
      </c>
      <c r="S68" s="109">
        <f t="shared" si="24"/>
        <v>0</v>
      </c>
    </row>
    <row r="69" spans="1:19" ht="18" customHeight="1">
      <c r="A69" s="75" t="s">
        <v>27</v>
      </c>
      <c r="B69" s="151" t="s">
        <v>76</v>
      </c>
      <c r="C69" s="152"/>
      <c r="D69" s="152"/>
      <c r="E69" s="152"/>
      <c r="F69" s="152"/>
      <c r="G69" s="111">
        <f t="shared" ref="G69:S69" si="25">G58+G59+G60+G61+G62+G64+G67</f>
        <v>70733</v>
      </c>
      <c r="H69" s="111">
        <f t="shared" si="25"/>
        <v>7607</v>
      </c>
      <c r="I69" s="111">
        <f t="shared" si="25"/>
        <v>17675</v>
      </c>
      <c r="J69" s="111">
        <f t="shared" si="25"/>
        <v>10744</v>
      </c>
      <c r="K69" s="111">
        <f t="shared" si="25"/>
        <v>17450</v>
      </c>
      <c r="L69" s="111">
        <f t="shared" si="25"/>
        <v>9579</v>
      </c>
      <c r="M69" s="111">
        <f t="shared" si="25"/>
        <v>7678</v>
      </c>
      <c r="N69" s="111">
        <f t="shared" si="25"/>
        <v>0</v>
      </c>
      <c r="O69" s="111">
        <f t="shared" si="25"/>
        <v>0</v>
      </c>
      <c r="P69" s="111">
        <f t="shared" si="25"/>
        <v>0</v>
      </c>
      <c r="Q69" s="111">
        <f t="shared" si="25"/>
        <v>0</v>
      </c>
      <c r="R69" s="111">
        <f t="shared" si="25"/>
        <v>0</v>
      </c>
      <c r="S69" s="111">
        <f t="shared" si="25"/>
        <v>0</v>
      </c>
    </row>
    <row r="70" spans="1:19" ht="18" customHeight="1">
      <c r="A70" s="75" t="s">
        <v>28</v>
      </c>
      <c r="B70" s="251" t="s">
        <v>32</v>
      </c>
      <c r="C70" s="252"/>
      <c r="D70" s="252"/>
      <c r="E70" s="253"/>
      <c r="F70" s="73" t="s">
        <v>6</v>
      </c>
      <c r="G70" s="21">
        <v>3</v>
      </c>
      <c r="H70" s="21">
        <v>3</v>
      </c>
      <c r="I70" s="21">
        <v>3</v>
      </c>
      <c r="J70" s="21">
        <v>3</v>
      </c>
      <c r="K70" s="21">
        <v>3</v>
      </c>
      <c r="L70" s="21">
        <v>3</v>
      </c>
      <c r="M70" s="21">
        <v>3</v>
      </c>
      <c r="N70" s="21">
        <v>3</v>
      </c>
      <c r="O70" s="21">
        <v>3</v>
      </c>
      <c r="P70" s="21">
        <v>3</v>
      </c>
      <c r="Q70" s="21">
        <v>3</v>
      </c>
      <c r="R70" s="21">
        <v>3</v>
      </c>
      <c r="S70" s="21">
        <v>3</v>
      </c>
    </row>
    <row r="71" spans="1:19" ht="18" customHeight="1">
      <c r="A71" s="75" t="s">
        <v>29</v>
      </c>
      <c r="B71" s="254"/>
      <c r="C71" s="255"/>
      <c r="D71" s="255"/>
      <c r="E71" s="256"/>
      <c r="F71" s="73" t="s">
        <v>37</v>
      </c>
      <c r="G71" s="110">
        <f>G69*G70/100</f>
        <v>2121.9899999999998</v>
      </c>
      <c r="H71" s="110">
        <f t="shared" ref="H71:S71" si="26">H69*H70/100</f>
        <v>228.21</v>
      </c>
      <c r="I71" s="110">
        <f t="shared" si="26"/>
        <v>530.25</v>
      </c>
      <c r="J71" s="110">
        <f t="shared" si="26"/>
        <v>322.32</v>
      </c>
      <c r="K71" s="110">
        <f t="shared" si="26"/>
        <v>523.5</v>
      </c>
      <c r="L71" s="110">
        <f t="shared" si="26"/>
        <v>287.37</v>
      </c>
      <c r="M71" s="110">
        <f t="shared" si="26"/>
        <v>230.34</v>
      </c>
      <c r="N71" s="110">
        <f t="shared" si="26"/>
        <v>0</v>
      </c>
      <c r="O71" s="110">
        <f t="shared" si="26"/>
        <v>0</v>
      </c>
      <c r="P71" s="110">
        <f t="shared" si="26"/>
        <v>0</v>
      </c>
      <c r="Q71" s="110">
        <f t="shared" si="26"/>
        <v>0</v>
      </c>
      <c r="R71" s="110">
        <f t="shared" si="26"/>
        <v>0</v>
      </c>
      <c r="S71" s="110">
        <f t="shared" si="26"/>
        <v>0</v>
      </c>
    </row>
    <row r="72" spans="1:19" s="42" customFormat="1" ht="18" customHeight="1">
      <c r="A72" s="61"/>
      <c r="B72" s="62"/>
      <c r="C72" s="62"/>
      <c r="D72" s="62"/>
      <c r="E72" s="62"/>
      <c r="F72" s="77"/>
      <c r="G72" s="63"/>
      <c r="H72" s="63"/>
      <c r="I72" s="63"/>
      <c r="J72" s="63"/>
      <c r="K72" s="63"/>
      <c r="L72" s="63"/>
      <c r="M72" s="63"/>
      <c r="N72" s="64"/>
      <c r="O72" s="64"/>
      <c r="P72" s="64"/>
      <c r="Q72" s="64"/>
      <c r="R72" s="64"/>
      <c r="S72" s="64"/>
    </row>
    <row r="73" spans="1:19" ht="33" customHeight="1">
      <c r="A73" s="277" t="s">
        <v>226</v>
      </c>
      <c r="B73" s="278"/>
      <c r="C73" s="278"/>
      <c r="D73" s="278"/>
      <c r="E73" s="278"/>
      <c r="F73" s="278"/>
      <c r="G73" s="278"/>
      <c r="H73" s="278"/>
      <c r="I73" s="278"/>
      <c r="J73" s="278"/>
      <c r="K73" s="278"/>
      <c r="L73" s="278"/>
      <c r="M73" s="278"/>
      <c r="N73" s="278"/>
      <c r="O73" s="278"/>
      <c r="P73" s="278"/>
      <c r="Q73" s="278"/>
      <c r="R73" s="279"/>
      <c r="S73" s="279"/>
    </row>
    <row r="74" spans="1:19" s="42" customFormat="1" ht="18" customHeight="1">
      <c r="G74" s="41"/>
      <c r="H74" s="41"/>
      <c r="I74" s="41"/>
      <c r="J74" s="41"/>
      <c r="K74" s="41"/>
      <c r="L74" s="41"/>
      <c r="M74" s="41"/>
    </row>
    <row r="75" spans="1:19" ht="238.8" customHeight="1">
      <c r="A75" s="230" t="s">
        <v>227</v>
      </c>
      <c r="B75" s="231"/>
      <c r="C75" s="231"/>
      <c r="D75" s="231"/>
      <c r="E75" s="231"/>
      <c r="F75" s="231"/>
      <c r="G75" s="231"/>
      <c r="H75" s="231"/>
      <c r="I75" s="231"/>
      <c r="J75" s="231"/>
      <c r="K75" s="231"/>
      <c r="L75" s="231"/>
      <c r="M75" s="231"/>
      <c r="N75" s="231"/>
    </row>
    <row r="76" spans="1:19" ht="18" customHeight="1"/>
    <row r="77" spans="1:19" ht="18" customHeight="1"/>
    <row r="78" spans="1:19" ht="18" customHeight="1"/>
    <row r="79" spans="1:19" ht="18" customHeight="1"/>
    <row r="80" spans="1:19" ht="18" customHeight="1"/>
  </sheetData>
  <mergeCells count="77">
    <mergeCell ref="A73:S73"/>
    <mergeCell ref="A75:N75"/>
    <mergeCell ref="D29:P29"/>
    <mergeCell ref="D51:P51"/>
    <mergeCell ref="B66:D67"/>
    <mergeCell ref="E66:F66"/>
    <mergeCell ref="E67:F67"/>
    <mergeCell ref="B68:F68"/>
    <mergeCell ref="B69:F69"/>
    <mergeCell ref="B70:E71"/>
    <mergeCell ref="B60:E61"/>
    <mergeCell ref="B62:F62"/>
    <mergeCell ref="B63:D65"/>
    <mergeCell ref="E63:F63"/>
    <mergeCell ref="E64:F64"/>
    <mergeCell ref="E65:F65"/>
    <mergeCell ref="B59:F59"/>
    <mergeCell ref="A51:C51"/>
    <mergeCell ref="A52:C52"/>
    <mergeCell ref="D52:L52"/>
    <mergeCell ref="M52:N52"/>
    <mergeCell ref="A53:A57"/>
    <mergeCell ref="B53:F57"/>
    <mergeCell ref="G53:P53"/>
    <mergeCell ref="G54:G57"/>
    <mergeCell ref="B58:F58"/>
    <mergeCell ref="O52:P52"/>
    <mergeCell ref="B48:E49"/>
    <mergeCell ref="B38:E39"/>
    <mergeCell ref="B40:F40"/>
    <mergeCell ref="B41:D43"/>
    <mergeCell ref="E41:F41"/>
    <mergeCell ref="E42:F42"/>
    <mergeCell ref="E43:F43"/>
    <mergeCell ref="B44:D45"/>
    <mergeCell ref="E44:F44"/>
    <mergeCell ref="E45:F45"/>
    <mergeCell ref="B46:F46"/>
    <mergeCell ref="B47:F47"/>
    <mergeCell ref="B37:F37"/>
    <mergeCell ref="A27:P27"/>
    <mergeCell ref="A29:C29"/>
    <mergeCell ref="A30:C30"/>
    <mergeCell ref="D30:L30"/>
    <mergeCell ref="M30:N30"/>
    <mergeCell ref="O30:P30"/>
    <mergeCell ref="A31:A35"/>
    <mergeCell ref="B31:F35"/>
    <mergeCell ref="G31:P31"/>
    <mergeCell ref="G32:G35"/>
    <mergeCell ref="B36:F36"/>
    <mergeCell ref="B24:E25"/>
    <mergeCell ref="B13:F13"/>
    <mergeCell ref="B14:E15"/>
    <mergeCell ref="B16:F16"/>
    <mergeCell ref="B17:D19"/>
    <mergeCell ref="E17:F17"/>
    <mergeCell ref="E18:F18"/>
    <mergeCell ref="E19:F19"/>
    <mergeCell ref="B20:D21"/>
    <mergeCell ref="E20:F20"/>
    <mergeCell ref="E21:F21"/>
    <mergeCell ref="B22:F22"/>
    <mergeCell ref="B23:F23"/>
    <mergeCell ref="B12:F12"/>
    <mergeCell ref="A2:N2"/>
    <mergeCell ref="A4:C4"/>
    <mergeCell ref="D4:P4"/>
    <mergeCell ref="A5:C5"/>
    <mergeCell ref="D5:L5"/>
    <mergeCell ref="M5:N5"/>
    <mergeCell ref="O5:P5"/>
    <mergeCell ref="A6:P6"/>
    <mergeCell ref="A7:A11"/>
    <mergeCell ref="B7:F11"/>
    <mergeCell ref="G7:P7"/>
    <mergeCell ref="G8:G11"/>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theme="9" tint="0.79998168889431442"/>
  </sheetPr>
  <dimension ref="A2:S87"/>
  <sheetViews>
    <sheetView zoomScale="80" zoomScaleNormal="80" workbookViewId="0">
      <selection activeCell="A2" sqref="A2:P25"/>
    </sheetView>
  </sheetViews>
  <sheetFormatPr defaultRowHeight="13.8"/>
  <cols>
    <col min="1" max="1" width="5.21875" style="1" customWidth="1"/>
    <col min="2" max="3" width="8.88671875" style="1"/>
    <col min="4" max="4" width="7.33203125" style="1" customWidth="1"/>
    <col min="5" max="5" width="6.5546875" style="1" customWidth="1"/>
    <col min="6" max="6" width="10.6640625" style="1" customWidth="1"/>
    <col min="7" max="7" width="9.88671875" style="2" customWidth="1"/>
    <col min="8" max="13" width="10.77734375" style="2" customWidth="1"/>
    <col min="14" max="19" width="10.77734375" style="1" customWidth="1"/>
    <col min="20" max="16384" width="8.88671875" style="1"/>
  </cols>
  <sheetData>
    <row r="2" spans="1:19" ht="15.6">
      <c r="A2" s="267" t="s">
        <v>141</v>
      </c>
      <c r="B2" s="268"/>
      <c r="C2" s="268"/>
      <c r="D2" s="268"/>
      <c r="E2" s="268"/>
      <c r="F2" s="268"/>
      <c r="G2" s="268"/>
      <c r="H2" s="268"/>
      <c r="I2" s="268"/>
      <c r="J2" s="268"/>
      <c r="K2" s="268"/>
      <c r="L2" s="270"/>
      <c r="M2" s="5">
        <v>2015</v>
      </c>
      <c r="N2" s="69" t="s">
        <v>38</v>
      </c>
      <c r="O2" s="57"/>
      <c r="P2" s="69"/>
    </row>
    <row r="3" spans="1:19" ht="4.8" customHeight="1"/>
    <row r="4" spans="1:19" ht="15.6">
      <c r="A4" s="196" t="s">
        <v>129</v>
      </c>
      <c r="B4" s="232"/>
      <c r="C4" s="232"/>
      <c r="D4" s="263" t="s">
        <v>114</v>
      </c>
      <c r="E4" s="264"/>
      <c r="F4" s="264"/>
      <c r="G4" s="264"/>
      <c r="H4" s="264"/>
      <c r="I4" s="264"/>
      <c r="J4" s="264"/>
      <c r="K4" s="264"/>
      <c r="L4" s="264"/>
      <c r="M4" s="265"/>
      <c r="N4" s="266"/>
      <c r="O4" s="261" t="s">
        <v>41</v>
      </c>
      <c r="P4" s="262"/>
    </row>
    <row r="5" spans="1:19">
      <c r="A5" s="196"/>
      <c r="B5" s="232"/>
      <c r="C5" s="232"/>
      <c r="D5" s="212" t="s">
        <v>42</v>
      </c>
      <c r="E5" s="213"/>
      <c r="F5" s="213"/>
      <c r="G5" s="213"/>
      <c r="H5" s="213"/>
      <c r="I5" s="213"/>
      <c r="J5" s="213"/>
      <c r="K5" s="213"/>
      <c r="L5" s="213"/>
      <c r="M5" s="212"/>
      <c r="N5" s="213"/>
      <c r="O5" s="212" t="s">
        <v>43</v>
      </c>
      <c r="P5" s="213"/>
    </row>
    <row r="6" spans="1:19" ht="20.399999999999999" customHeight="1">
      <c r="A6" s="206" t="s">
        <v>119</v>
      </c>
      <c r="B6" s="240"/>
      <c r="C6" s="240"/>
      <c r="D6" s="240"/>
      <c r="E6" s="240"/>
      <c r="F6" s="240"/>
      <c r="G6" s="240"/>
      <c r="H6" s="240"/>
      <c r="I6" s="240"/>
      <c r="J6" s="240"/>
      <c r="K6" s="240"/>
      <c r="L6" s="240"/>
      <c r="M6" s="240"/>
      <c r="N6" s="240"/>
      <c r="O6" s="284"/>
      <c r="P6" s="284"/>
    </row>
    <row r="7" spans="1:19" ht="36" customHeight="1">
      <c r="A7" s="241" t="s">
        <v>30</v>
      </c>
      <c r="B7" s="202" t="s">
        <v>4</v>
      </c>
      <c r="C7" s="203"/>
      <c r="D7" s="203"/>
      <c r="E7" s="203"/>
      <c r="F7" s="235"/>
      <c r="G7" s="248" t="s">
        <v>215</v>
      </c>
      <c r="H7" s="249"/>
      <c r="I7" s="249"/>
      <c r="J7" s="249"/>
      <c r="K7" s="249"/>
      <c r="L7" s="249"/>
      <c r="M7" s="249"/>
      <c r="N7" s="249"/>
      <c r="O7" s="249"/>
      <c r="P7" s="250"/>
      <c r="Q7" s="60"/>
      <c r="R7" s="60"/>
      <c r="S7" s="60"/>
    </row>
    <row r="8" spans="1:19" ht="18" customHeight="1">
      <c r="A8" s="242"/>
      <c r="B8" s="236"/>
      <c r="C8" s="237"/>
      <c r="D8" s="237"/>
      <c r="E8" s="237"/>
      <c r="F8" s="238"/>
      <c r="G8" s="245" t="s">
        <v>5</v>
      </c>
      <c r="H8" s="59" t="s">
        <v>146</v>
      </c>
      <c r="I8" s="59" t="s">
        <v>147</v>
      </c>
      <c r="J8" s="59" t="s">
        <v>149</v>
      </c>
      <c r="K8" s="59" t="s">
        <v>148</v>
      </c>
      <c r="L8" s="59" t="s">
        <v>150</v>
      </c>
      <c r="M8" s="59" t="s">
        <v>151</v>
      </c>
      <c r="N8" s="97"/>
      <c r="O8" s="98"/>
      <c r="P8" s="98"/>
      <c r="Q8" s="98"/>
      <c r="R8" s="98"/>
      <c r="S8" s="98"/>
    </row>
    <row r="9" spans="1:19" ht="38.4" customHeight="1">
      <c r="A9" s="243"/>
      <c r="B9" s="236"/>
      <c r="C9" s="237"/>
      <c r="D9" s="237"/>
      <c r="E9" s="237"/>
      <c r="F9" s="238"/>
      <c r="G9" s="245"/>
      <c r="H9" s="52" t="s">
        <v>108</v>
      </c>
      <c r="I9" s="52" t="s">
        <v>108</v>
      </c>
      <c r="J9" s="52" t="s">
        <v>104</v>
      </c>
      <c r="K9" s="52" t="s">
        <v>109</v>
      </c>
      <c r="L9" s="52" t="s">
        <v>109</v>
      </c>
      <c r="M9" s="52" t="s">
        <v>110</v>
      </c>
      <c r="N9" s="99" t="s">
        <v>60</v>
      </c>
      <c r="O9" s="99" t="s">
        <v>60</v>
      </c>
      <c r="P9" s="99" t="s">
        <v>60</v>
      </c>
      <c r="Q9" s="27"/>
      <c r="R9" s="27"/>
      <c r="S9" s="27"/>
    </row>
    <row r="10" spans="1:19" ht="33" customHeight="1">
      <c r="A10" s="243"/>
      <c r="B10" s="236"/>
      <c r="C10" s="237"/>
      <c r="D10" s="237"/>
      <c r="E10" s="237"/>
      <c r="F10" s="238"/>
      <c r="G10" s="245"/>
      <c r="H10" s="52" t="s">
        <v>3</v>
      </c>
      <c r="I10" s="56" t="s">
        <v>8</v>
      </c>
      <c r="J10" s="52" t="s">
        <v>1</v>
      </c>
      <c r="K10" s="52" t="s">
        <v>106</v>
      </c>
      <c r="L10" s="52" t="s">
        <v>105</v>
      </c>
      <c r="M10" s="52" t="s">
        <v>107</v>
      </c>
      <c r="N10" s="99" t="s">
        <v>60</v>
      </c>
      <c r="O10" s="99" t="s">
        <v>60</v>
      </c>
      <c r="P10" s="99" t="s">
        <v>60</v>
      </c>
      <c r="Q10" s="27"/>
      <c r="R10" s="27"/>
      <c r="S10" s="27"/>
    </row>
    <row r="11" spans="1:19" ht="16.8" customHeight="1">
      <c r="A11" s="244"/>
      <c r="B11" s="239"/>
      <c r="C11" s="240"/>
      <c r="D11" s="240"/>
      <c r="E11" s="240"/>
      <c r="F11" s="207"/>
      <c r="G11" s="283"/>
      <c r="H11" s="52" t="s">
        <v>111</v>
      </c>
      <c r="I11" s="56" t="s">
        <v>111</v>
      </c>
      <c r="J11" s="31" t="s">
        <v>112</v>
      </c>
      <c r="K11" s="31" t="s">
        <v>113</v>
      </c>
      <c r="L11" s="31" t="s">
        <v>113</v>
      </c>
      <c r="M11" s="31" t="s">
        <v>113</v>
      </c>
      <c r="N11" s="99" t="s">
        <v>60</v>
      </c>
      <c r="O11" s="99" t="s">
        <v>60</v>
      </c>
      <c r="P11" s="99" t="s">
        <v>60</v>
      </c>
      <c r="Q11" s="27"/>
      <c r="R11" s="27"/>
      <c r="S11" s="27"/>
    </row>
    <row r="12" spans="1:19" ht="18" customHeight="1">
      <c r="A12" s="55" t="s">
        <v>15</v>
      </c>
      <c r="B12" s="151" t="s">
        <v>33</v>
      </c>
      <c r="C12" s="152"/>
      <c r="D12" s="152"/>
      <c r="E12" s="152"/>
      <c r="F12" s="152"/>
      <c r="G12" s="111">
        <f>SUM(H12:S12)</f>
        <v>2656</v>
      </c>
      <c r="H12" s="112">
        <f>H36+H58</f>
        <v>0</v>
      </c>
      <c r="I12" s="112">
        <f t="shared" ref="I12:S12" si="0">I36+I58</f>
        <v>255</v>
      </c>
      <c r="J12" s="112">
        <f t="shared" si="0"/>
        <v>788</v>
      </c>
      <c r="K12" s="112">
        <f t="shared" si="0"/>
        <v>0</v>
      </c>
      <c r="L12" s="112">
        <f t="shared" si="0"/>
        <v>1613</v>
      </c>
      <c r="M12" s="112">
        <f t="shared" si="0"/>
        <v>0</v>
      </c>
      <c r="N12" s="112">
        <f t="shared" si="0"/>
        <v>0</v>
      </c>
      <c r="O12" s="112">
        <f t="shared" si="0"/>
        <v>0</v>
      </c>
      <c r="P12" s="112">
        <f t="shared" si="0"/>
        <v>0</v>
      </c>
      <c r="Q12" s="112">
        <f t="shared" si="0"/>
        <v>0</v>
      </c>
      <c r="R12" s="112">
        <f t="shared" si="0"/>
        <v>0</v>
      </c>
      <c r="S12" s="112">
        <f t="shared" si="0"/>
        <v>0</v>
      </c>
    </row>
    <row r="13" spans="1:19" ht="18" customHeight="1">
      <c r="A13" s="55" t="s">
        <v>17</v>
      </c>
      <c r="B13" s="151" t="s">
        <v>120</v>
      </c>
      <c r="C13" s="152"/>
      <c r="D13" s="152"/>
      <c r="E13" s="152"/>
      <c r="F13" s="152"/>
      <c r="G13" s="111">
        <f t="shared" ref="G13:G22" si="1">SUM(H13:S13)</f>
        <v>36370</v>
      </c>
      <c r="H13" s="112">
        <f t="shared" ref="H13:S18" si="2">H37+H59</f>
        <v>4210</v>
      </c>
      <c r="I13" s="112">
        <f t="shared" si="2"/>
        <v>9641</v>
      </c>
      <c r="J13" s="112">
        <f t="shared" si="2"/>
        <v>5239</v>
      </c>
      <c r="K13" s="112">
        <f t="shared" si="2"/>
        <v>9641</v>
      </c>
      <c r="L13" s="112">
        <f t="shared" si="2"/>
        <v>3594</v>
      </c>
      <c r="M13" s="112">
        <f t="shared" si="2"/>
        <v>4045</v>
      </c>
      <c r="N13" s="112">
        <f t="shared" si="2"/>
        <v>0</v>
      </c>
      <c r="O13" s="112">
        <f t="shared" si="2"/>
        <v>0</v>
      </c>
      <c r="P13" s="112">
        <f t="shared" si="2"/>
        <v>0</v>
      </c>
      <c r="Q13" s="112">
        <f t="shared" si="2"/>
        <v>0</v>
      </c>
      <c r="R13" s="112">
        <f t="shared" si="2"/>
        <v>0</v>
      </c>
      <c r="S13" s="112">
        <f t="shared" si="2"/>
        <v>0</v>
      </c>
    </row>
    <row r="14" spans="1:19" ht="18" customHeight="1">
      <c r="A14" s="55" t="s">
        <v>18</v>
      </c>
      <c r="B14" s="251" t="s">
        <v>121</v>
      </c>
      <c r="C14" s="252"/>
      <c r="D14" s="252"/>
      <c r="E14" s="253"/>
      <c r="F14" s="53" t="s">
        <v>9</v>
      </c>
      <c r="G14" s="111">
        <f t="shared" si="1"/>
        <v>288</v>
      </c>
      <c r="H14" s="112">
        <f t="shared" si="2"/>
        <v>93</v>
      </c>
      <c r="I14" s="112">
        <f t="shared" si="2"/>
        <v>69</v>
      </c>
      <c r="J14" s="112">
        <f t="shared" si="2"/>
        <v>40</v>
      </c>
      <c r="K14" s="112">
        <f t="shared" si="2"/>
        <v>70</v>
      </c>
      <c r="L14" s="112">
        <f t="shared" si="2"/>
        <v>16</v>
      </c>
      <c r="M14" s="112">
        <f t="shared" si="2"/>
        <v>0</v>
      </c>
      <c r="N14" s="112">
        <f t="shared" si="2"/>
        <v>0</v>
      </c>
      <c r="O14" s="112">
        <f t="shared" si="2"/>
        <v>0</v>
      </c>
      <c r="P14" s="112">
        <f t="shared" si="2"/>
        <v>0</v>
      </c>
      <c r="Q14" s="112">
        <f t="shared" si="2"/>
        <v>0</v>
      </c>
      <c r="R14" s="112">
        <f t="shared" si="2"/>
        <v>0</v>
      </c>
      <c r="S14" s="112">
        <f t="shared" si="2"/>
        <v>0</v>
      </c>
    </row>
    <row r="15" spans="1:19" ht="18" customHeight="1">
      <c r="A15" s="55" t="s">
        <v>19</v>
      </c>
      <c r="B15" s="254"/>
      <c r="C15" s="255"/>
      <c r="D15" s="255"/>
      <c r="E15" s="256"/>
      <c r="F15" s="53" t="s">
        <v>10</v>
      </c>
      <c r="G15" s="111">
        <f t="shared" si="1"/>
        <v>288</v>
      </c>
      <c r="H15" s="112">
        <f t="shared" si="2"/>
        <v>0</v>
      </c>
      <c r="I15" s="112">
        <f t="shared" si="2"/>
        <v>0</v>
      </c>
      <c r="J15" s="112">
        <f t="shared" si="2"/>
        <v>16</v>
      </c>
      <c r="K15" s="112">
        <f t="shared" si="2"/>
        <v>30</v>
      </c>
      <c r="L15" s="112">
        <f t="shared" si="2"/>
        <v>94</v>
      </c>
      <c r="M15" s="112">
        <f t="shared" si="2"/>
        <v>148</v>
      </c>
      <c r="N15" s="112">
        <f t="shared" si="2"/>
        <v>0</v>
      </c>
      <c r="O15" s="112">
        <f t="shared" si="2"/>
        <v>0</v>
      </c>
      <c r="P15" s="112">
        <f t="shared" si="2"/>
        <v>0</v>
      </c>
      <c r="Q15" s="112">
        <f t="shared" si="2"/>
        <v>0</v>
      </c>
      <c r="R15" s="112">
        <f t="shared" si="2"/>
        <v>0</v>
      </c>
      <c r="S15" s="112">
        <f t="shared" si="2"/>
        <v>0</v>
      </c>
    </row>
    <row r="16" spans="1:19" ht="18" customHeight="1">
      <c r="A16" s="55" t="s">
        <v>20</v>
      </c>
      <c r="B16" s="151" t="s">
        <v>153</v>
      </c>
      <c r="C16" s="152"/>
      <c r="D16" s="152"/>
      <c r="E16" s="152"/>
      <c r="F16" s="152"/>
      <c r="G16" s="111">
        <f t="shared" si="1"/>
        <v>629</v>
      </c>
      <c r="H16" s="112">
        <f t="shared" si="2"/>
        <v>21</v>
      </c>
      <c r="I16" s="112">
        <f t="shared" si="2"/>
        <v>34</v>
      </c>
      <c r="J16" s="112">
        <f t="shared" si="2"/>
        <v>0</v>
      </c>
      <c r="K16" s="112">
        <f t="shared" si="2"/>
        <v>42</v>
      </c>
      <c r="L16" s="112">
        <f t="shared" si="2"/>
        <v>390</v>
      </c>
      <c r="M16" s="112">
        <f t="shared" si="2"/>
        <v>142</v>
      </c>
      <c r="N16" s="112">
        <f t="shared" si="2"/>
        <v>0</v>
      </c>
      <c r="O16" s="112">
        <f t="shared" si="2"/>
        <v>0</v>
      </c>
      <c r="P16" s="112">
        <f t="shared" si="2"/>
        <v>0</v>
      </c>
      <c r="Q16" s="112">
        <f t="shared" si="2"/>
        <v>0</v>
      </c>
      <c r="R16" s="112">
        <f t="shared" si="2"/>
        <v>0</v>
      </c>
      <c r="S16" s="112">
        <f t="shared" si="2"/>
        <v>0</v>
      </c>
    </row>
    <row r="17" spans="1:19" ht="18" customHeight="1">
      <c r="A17" s="55" t="s">
        <v>21</v>
      </c>
      <c r="B17" s="251" t="s">
        <v>230</v>
      </c>
      <c r="C17" s="252"/>
      <c r="D17" s="252"/>
      <c r="E17" s="259" t="s">
        <v>11</v>
      </c>
      <c r="F17" s="260"/>
      <c r="G17" s="111">
        <f t="shared" si="1"/>
        <v>36907</v>
      </c>
      <c r="H17" s="112">
        <f t="shared" si="2"/>
        <v>3680</v>
      </c>
      <c r="I17" s="112">
        <f t="shared" si="2"/>
        <v>9625</v>
      </c>
      <c r="J17" s="112">
        <f t="shared" si="2"/>
        <v>5091</v>
      </c>
      <c r="K17" s="112">
        <f t="shared" si="2"/>
        <v>9625</v>
      </c>
      <c r="L17" s="112">
        <f t="shared" si="2"/>
        <v>4761</v>
      </c>
      <c r="M17" s="112">
        <f t="shared" si="2"/>
        <v>4125</v>
      </c>
      <c r="N17" s="112">
        <f t="shared" si="2"/>
        <v>0</v>
      </c>
      <c r="O17" s="112">
        <f t="shared" si="2"/>
        <v>0</v>
      </c>
      <c r="P17" s="112">
        <f t="shared" si="2"/>
        <v>0</v>
      </c>
      <c r="Q17" s="112">
        <f t="shared" si="2"/>
        <v>0</v>
      </c>
      <c r="R17" s="112">
        <f t="shared" si="2"/>
        <v>0</v>
      </c>
      <c r="S17" s="112">
        <f t="shared" si="2"/>
        <v>0</v>
      </c>
    </row>
    <row r="18" spans="1:19" ht="18" customHeight="1">
      <c r="A18" s="55" t="s">
        <v>22</v>
      </c>
      <c r="B18" s="257"/>
      <c r="C18" s="258"/>
      <c r="D18" s="258"/>
      <c r="E18" s="259" t="s">
        <v>12</v>
      </c>
      <c r="F18" s="260"/>
      <c r="G18" s="111">
        <f t="shared" si="1"/>
        <v>36293</v>
      </c>
      <c r="H18" s="112">
        <f t="shared" si="2"/>
        <v>3782</v>
      </c>
      <c r="I18" s="112">
        <f t="shared" si="2"/>
        <v>9407</v>
      </c>
      <c r="J18" s="112">
        <f t="shared" si="2"/>
        <v>4786</v>
      </c>
      <c r="K18" s="112">
        <f t="shared" si="2"/>
        <v>9407</v>
      </c>
      <c r="L18" s="112">
        <f t="shared" si="2"/>
        <v>4786</v>
      </c>
      <c r="M18" s="112">
        <f t="shared" si="2"/>
        <v>4125</v>
      </c>
      <c r="N18" s="112">
        <f t="shared" si="2"/>
        <v>0</v>
      </c>
      <c r="O18" s="112">
        <f t="shared" si="2"/>
        <v>0</v>
      </c>
      <c r="P18" s="112">
        <f t="shared" si="2"/>
        <v>0</v>
      </c>
      <c r="Q18" s="112">
        <f t="shared" si="2"/>
        <v>0</v>
      </c>
      <c r="R18" s="112">
        <f t="shared" si="2"/>
        <v>0</v>
      </c>
      <c r="S18" s="112">
        <f t="shared" si="2"/>
        <v>0</v>
      </c>
    </row>
    <row r="19" spans="1:19" ht="18" customHeight="1">
      <c r="A19" s="55" t="s">
        <v>23</v>
      </c>
      <c r="B19" s="254"/>
      <c r="C19" s="255"/>
      <c r="D19" s="255"/>
      <c r="E19" s="259" t="s">
        <v>13</v>
      </c>
      <c r="F19" s="260"/>
      <c r="G19" s="113">
        <f>IF(G18=0,0,(G17-G18)/G18*100)</f>
        <v>1.6917862948778002</v>
      </c>
      <c r="H19" s="113">
        <f>IF(H18=0,0,(H17-H18)/H18*100)</f>
        <v>-2.6969857218402962</v>
      </c>
      <c r="I19" s="113">
        <f t="shared" ref="I19:S19" si="3">IF(I18=0,0,(I17-I18)/I18*100)</f>
        <v>2.3174231954927182</v>
      </c>
      <c r="J19" s="113">
        <f t="shared" si="3"/>
        <v>6.3727538654408695</v>
      </c>
      <c r="K19" s="113">
        <f t="shared" si="3"/>
        <v>2.3174231954927182</v>
      </c>
      <c r="L19" s="113">
        <f t="shared" si="3"/>
        <v>-0.52235687421646471</v>
      </c>
      <c r="M19" s="113">
        <f t="shared" si="3"/>
        <v>0</v>
      </c>
      <c r="N19" s="113">
        <f t="shared" si="3"/>
        <v>0</v>
      </c>
      <c r="O19" s="113">
        <f t="shared" si="3"/>
        <v>0</v>
      </c>
      <c r="P19" s="113">
        <f t="shared" si="3"/>
        <v>0</v>
      </c>
      <c r="Q19" s="113">
        <f t="shared" si="3"/>
        <v>0</v>
      </c>
      <c r="R19" s="113">
        <f t="shared" si="3"/>
        <v>0</v>
      </c>
      <c r="S19" s="113">
        <f t="shared" si="3"/>
        <v>0</v>
      </c>
    </row>
    <row r="20" spans="1:19" ht="18" customHeight="1">
      <c r="A20" s="55" t="s">
        <v>24</v>
      </c>
      <c r="B20" s="251" t="s">
        <v>35</v>
      </c>
      <c r="C20" s="252"/>
      <c r="D20" s="252"/>
      <c r="E20" s="259" t="s">
        <v>14</v>
      </c>
      <c r="F20" s="260"/>
      <c r="G20" s="111">
        <f t="shared" si="1"/>
        <v>2104</v>
      </c>
      <c r="H20" s="111">
        <f t="shared" ref="H20:S20" si="4">H12+H13+H15-H14-H16-H18</f>
        <v>314</v>
      </c>
      <c r="I20" s="111">
        <f t="shared" si="4"/>
        <v>386</v>
      </c>
      <c r="J20" s="111">
        <f t="shared" si="4"/>
        <v>1217</v>
      </c>
      <c r="K20" s="111">
        <f t="shared" si="4"/>
        <v>152</v>
      </c>
      <c r="L20" s="111">
        <f t="shared" si="4"/>
        <v>109</v>
      </c>
      <c r="M20" s="111">
        <f t="shared" si="4"/>
        <v>-74</v>
      </c>
      <c r="N20" s="111">
        <f t="shared" si="4"/>
        <v>0</v>
      </c>
      <c r="O20" s="111">
        <f t="shared" si="4"/>
        <v>0</v>
      </c>
      <c r="P20" s="111">
        <f t="shared" si="4"/>
        <v>0</v>
      </c>
      <c r="Q20" s="111">
        <f t="shared" si="4"/>
        <v>0</v>
      </c>
      <c r="R20" s="111">
        <f t="shared" si="4"/>
        <v>0</v>
      </c>
      <c r="S20" s="111">
        <f t="shared" si="4"/>
        <v>0</v>
      </c>
    </row>
    <row r="21" spans="1:19" ht="18" customHeight="1">
      <c r="A21" s="55" t="s">
        <v>25</v>
      </c>
      <c r="B21" s="254"/>
      <c r="C21" s="255"/>
      <c r="D21" s="255"/>
      <c r="E21" s="259" t="s">
        <v>16</v>
      </c>
      <c r="F21" s="260"/>
      <c r="G21" s="111">
        <f t="shared" si="1"/>
        <v>1331</v>
      </c>
      <c r="H21" s="20">
        <f>'[1]2.1 ЛП ВЫВ-ЗАГ'!$M$9</f>
        <v>145</v>
      </c>
      <c r="I21" s="20">
        <f>'[1]2.1 ЛП ВЫВ-ЗАГ'!$M$10</f>
        <v>0</v>
      </c>
      <c r="J21" s="20">
        <f>'[1]2.1 ЛП ВЫВ-ЗАГ'!$M$11</f>
        <v>943</v>
      </c>
      <c r="K21" s="20">
        <f>'[1]2.1 ЛП ВЫВ-ЗАГ'!$M$12</f>
        <v>0</v>
      </c>
      <c r="L21" s="20">
        <f>'[1]2.1 ЛП ВЫВ-ЗАГ'!$M$13</f>
        <v>243</v>
      </c>
      <c r="M21" s="20">
        <f>'[1]2.1 ЛП ВЫВ-ЗАГ'!$M$14</f>
        <v>0</v>
      </c>
      <c r="N21" s="27"/>
      <c r="O21" s="27"/>
      <c r="P21" s="27"/>
      <c r="Q21" s="27"/>
      <c r="R21" s="27"/>
      <c r="S21" s="27"/>
    </row>
    <row r="22" spans="1:19" ht="18" customHeight="1">
      <c r="A22" s="55" t="s">
        <v>26</v>
      </c>
      <c r="B22" s="151" t="s">
        <v>36</v>
      </c>
      <c r="C22" s="152"/>
      <c r="D22" s="152"/>
      <c r="E22" s="152"/>
      <c r="F22" s="152"/>
      <c r="G22" s="109">
        <f t="shared" si="1"/>
        <v>-773</v>
      </c>
      <c r="H22" s="109">
        <f t="shared" ref="H22:S22" si="5">H21-H20</f>
        <v>-169</v>
      </c>
      <c r="I22" s="109">
        <f t="shared" si="5"/>
        <v>-386</v>
      </c>
      <c r="J22" s="109">
        <f t="shared" si="5"/>
        <v>-274</v>
      </c>
      <c r="K22" s="109">
        <f t="shared" si="5"/>
        <v>-152</v>
      </c>
      <c r="L22" s="109">
        <f t="shared" si="5"/>
        <v>134</v>
      </c>
      <c r="M22" s="109">
        <f t="shared" si="5"/>
        <v>74</v>
      </c>
      <c r="N22" s="109">
        <f t="shared" si="5"/>
        <v>0</v>
      </c>
      <c r="O22" s="109">
        <f t="shared" si="5"/>
        <v>0</v>
      </c>
      <c r="P22" s="109">
        <f t="shared" si="5"/>
        <v>0</v>
      </c>
      <c r="Q22" s="109">
        <f t="shared" si="5"/>
        <v>0</v>
      </c>
      <c r="R22" s="109">
        <f t="shared" si="5"/>
        <v>0</v>
      </c>
      <c r="S22" s="109">
        <f t="shared" si="5"/>
        <v>0</v>
      </c>
    </row>
    <row r="23" spans="1:19" ht="18" customHeight="1">
      <c r="A23" s="55" t="s">
        <v>27</v>
      </c>
      <c r="B23" s="151" t="s">
        <v>76</v>
      </c>
      <c r="C23" s="152"/>
      <c r="D23" s="152"/>
      <c r="E23" s="152"/>
      <c r="F23" s="152"/>
      <c r="G23" s="111">
        <f t="shared" ref="G23:S23" si="6">G12+G13+G14+G15+G16+G18+G21</f>
        <v>77855</v>
      </c>
      <c r="H23" s="111">
        <f t="shared" si="6"/>
        <v>8251</v>
      </c>
      <c r="I23" s="111">
        <f t="shared" si="6"/>
        <v>19406</v>
      </c>
      <c r="J23" s="111">
        <f t="shared" si="6"/>
        <v>11812</v>
      </c>
      <c r="K23" s="111">
        <f t="shared" si="6"/>
        <v>19190</v>
      </c>
      <c r="L23" s="111">
        <f t="shared" si="6"/>
        <v>10736</v>
      </c>
      <c r="M23" s="111">
        <f t="shared" si="6"/>
        <v>8460</v>
      </c>
      <c r="N23" s="111">
        <f t="shared" si="6"/>
        <v>0</v>
      </c>
      <c r="O23" s="111">
        <f t="shared" si="6"/>
        <v>0</v>
      </c>
      <c r="P23" s="111">
        <f t="shared" si="6"/>
        <v>0</v>
      </c>
      <c r="Q23" s="111">
        <f t="shared" si="6"/>
        <v>0</v>
      </c>
      <c r="R23" s="111">
        <f t="shared" si="6"/>
        <v>0</v>
      </c>
      <c r="S23" s="111">
        <f t="shared" si="6"/>
        <v>0</v>
      </c>
    </row>
    <row r="24" spans="1:19" ht="18" customHeight="1">
      <c r="A24" s="55" t="s">
        <v>28</v>
      </c>
      <c r="B24" s="251" t="s">
        <v>32</v>
      </c>
      <c r="C24" s="252"/>
      <c r="D24" s="252"/>
      <c r="E24" s="253"/>
      <c r="F24" s="53" t="s">
        <v>6</v>
      </c>
      <c r="G24" s="21">
        <v>3</v>
      </c>
      <c r="H24" s="21">
        <v>3</v>
      </c>
      <c r="I24" s="21">
        <v>3</v>
      </c>
      <c r="J24" s="21">
        <v>3</v>
      </c>
      <c r="K24" s="21">
        <v>3</v>
      </c>
      <c r="L24" s="21">
        <v>3</v>
      </c>
      <c r="M24" s="21">
        <v>3</v>
      </c>
      <c r="N24" s="21">
        <v>3</v>
      </c>
      <c r="O24" s="21">
        <v>3</v>
      </c>
      <c r="P24" s="21">
        <v>3</v>
      </c>
      <c r="Q24" s="21">
        <v>3</v>
      </c>
      <c r="R24" s="21">
        <v>3</v>
      </c>
      <c r="S24" s="21">
        <v>3</v>
      </c>
    </row>
    <row r="25" spans="1:19" ht="18" customHeight="1">
      <c r="A25" s="55" t="s">
        <v>29</v>
      </c>
      <c r="B25" s="254"/>
      <c r="C25" s="255"/>
      <c r="D25" s="255"/>
      <c r="E25" s="256"/>
      <c r="F25" s="53" t="s">
        <v>37</v>
      </c>
      <c r="G25" s="110">
        <f>G23*G24/100</f>
        <v>2335.65</v>
      </c>
      <c r="H25" s="110">
        <f t="shared" ref="H25:S25" si="7">H23*H24/100</f>
        <v>247.53</v>
      </c>
      <c r="I25" s="110">
        <f t="shared" si="7"/>
        <v>582.17999999999995</v>
      </c>
      <c r="J25" s="110">
        <f t="shared" si="7"/>
        <v>354.36</v>
      </c>
      <c r="K25" s="110">
        <f t="shared" si="7"/>
        <v>575.70000000000005</v>
      </c>
      <c r="L25" s="110">
        <f t="shared" si="7"/>
        <v>322.08</v>
      </c>
      <c r="M25" s="110">
        <f t="shared" si="7"/>
        <v>253.8</v>
      </c>
      <c r="N25" s="110">
        <f t="shared" si="7"/>
        <v>0</v>
      </c>
      <c r="O25" s="110">
        <f t="shared" si="7"/>
        <v>0</v>
      </c>
      <c r="P25" s="110">
        <f t="shared" si="7"/>
        <v>0</v>
      </c>
      <c r="Q25" s="110">
        <f t="shared" si="7"/>
        <v>0</v>
      </c>
      <c r="R25" s="110">
        <f t="shared" si="7"/>
        <v>0</v>
      </c>
      <c r="S25" s="110">
        <f t="shared" si="7"/>
        <v>0</v>
      </c>
    </row>
    <row r="26" spans="1:19" s="42" customFormat="1" ht="15.6">
      <c r="A26" s="61"/>
      <c r="B26" s="62"/>
      <c r="C26" s="62"/>
      <c r="D26" s="62"/>
      <c r="E26" s="62"/>
      <c r="F26" s="54"/>
      <c r="G26" s="63"/>
      <c r="H26" s="63"/>
      <c r="I26" s="63"/>
      <c r="J26" s="63"/>
      <c r="K26" s="63"/>
      <c r="L26" s="63"/>
      <c r="M26" s="63"/>
      <c r="N26" s="64"/>
    </row>
    <row r="27" spans="1:19" s="33" customFormat="1" ht="20.399999999999999" customHeight="1">
      <c r="A27" s="237" t="s">
        <v>233</v>
      </c>
      <c r="B27" s="285"/>
      <c r="C27" s="285"/>
      <c r="D27" s="285"/>
      <c r="E27" s="285"/>
      <c r="F27" s="285"/>
      <c r="G27" s="285"/>
      <c r="H27" s="285"/>
      <c r="I27" s="285"/>
      <c r="J27" s="285"/>
      <c r="K27" s="285"/>
      <c r="L27" s="285"/>
      <c r="M27" s="285"/>
      <c r="N27" s="285"/>
      <c r="O27" s="286"/>
      <c r="P27" s="286"/>
    </row>
    <row r="28" spans="1:19" ht="12" customHeight="1">
      <c r="A28" s="74"/>
      <c r="B28" s="96"/>
      <c r="C28" s="96"/>
      <c r="D28" s="96"/>
      <c r="E28" s="96"/>
      <c r="F28" s="96"/>
      <c r="G28" s="96"/>
      <c r="H28" s="96"/>
      <c r="I28" s="96"/>
      <c r="J28" s="96"/>
      <c r="K28" s="96"/>
      <c r="L28" s="96"/>
      <c r="M28" s="96"/>
      <c r="N28" s="96"/>
      <c r="O28" s="108"/>
      <c r="P28" s="108"/>
    </row>
    <row r="29" spans="1:19" ht="15.6">
      <c r="A29" s="196" t="s">
        <v>232</v>
      </c>
      <c r="B29" s="232"/>
      <c r="C29" s="232"/>
      <c r="D29" s="282" t="s">
        <v>234</v>
      </c>
      <c r="E29" s="273"/>
      <c r="F29" s="273"/>
      <c r="G29" s="273"/>
      <c r="H29" s="273"/>
      <c r="I29" s="273"/>
      <c r="J29" s="273"/>
      <c r="K29" s="273"/>
      <c r="L29" s="273"/>
      <c r="M29" s="274"/>
      <c r="N29" s="274"/>
      <c r="O29" s="275"/>
      <c r="P29" s="276"/>
    </row>
    <row r="30" spans="1:19" ht="10.199999999999999" customHeight="1">
      <c r="A30" s="74"/>
      <c r="B30" s="96"/>
      <c r="C30" s="96"/>
      <c r="D30" s="96"/>
      <c r="E30" s="96"/>
      <c r="F30" s="96"/>
      <c r="G30" s="96"/>
      <c r="H30" s="96"/>
      <c r="I30" s="96"/>
      <c r="J30" s="96"/>
      <c r="K30" s="96"/>
      <c r="L30" s="96"/>
      <c r="M30" s="96"/>
      <c r="N30" s="96"/>
      <c r="O30" s="108"/>
      <c r="P30" s="108"/>
    </row>
    <row r="31" spans="1:19" ht="36" customHeight="1">
      <c r="A31" s="241" t="s">
        <v>30</v>
      </c>
      <c r="B31" s="202" t="s">
        <v>4</v>
      </c>
      <c r="C31" s="203"/>
      <c r="D31" s="203"/>
      <c r="E31" s="203"/>
      <c r="F31" s="235"/>
      <c r="G31" s="248" t="s">
        <v>215</v>
      </c>
      <c r="H31" s="249"/>
      <c r="I31" s="249"/>
      <c r="J31" s="249"/>
      <c r="K31" s="249"/>
      <c r="L31" s="249"/>
      <c r="M31" s="249"/>
      <c r="N31" s="249"/>
      <c r="O31" s="249"/>
      <c r="P31" s="250"/>
      <c r="Q31" s="60"/>
      <c r="R31" s="60"/>
      <c r="S31" s="60"/>
    </row>
    <row r="32" spans="1:19" ht="18" customHeight="1">
      <c r="A32" s="242"/>
      <c r="B32" s="236"/>
      <c r="C32" s="237"/>
      <c r="D32" s="237"/>
      <c r="E32" s="237"/>
      <c r="F32" s="238"/>
      <c r="G32" s="245" t="s">
        <v>5</v>
      </c>
      <c r="H32" s="59" t="s">
        <v>146</v>
      </c>
      <c r="I32" s="59" t="s">
        <v>147</v>
      </c>
      <c r="J32" s="59" t="s">
        <v>149</v>
      </c>
      <c r="K32" s="59" t="s">
        <v>148</v>
      </c>
      <c r="L32" s="59" t="s">
        <v>150</v>
      </c>
      <c r="M32" s="59" t="s">
        <v>151</v>
      </c>
      <c r="N32" s="97"/>
      <c r="O32" s="98"/>
      <c r="P32" s="98"/>
      <c r="Q32" s="98"/>
      <c r="R32" s="98"/>
      <c r="S32" s="98"/>
    </row>
    <row r="33" spans="1:19" ht="38.4" customHeight="1">
      <c r="A33" s="243"/>
      <c r="B33" s="236"/>
      <c r="C33" s="237"/>
      <c r="D33" s="237"/>
      <c r="E33" s="237"/>
      <c r="F33" s="238"/>
      <c r="G33" s="245"/>
      <c r="H33" s="72" t="s">
        <v>108</v>
      </c>
      <c r="I33" s="72" t="s">
        <v>108</v>
      </c>
      <c r="J33" s="72" t="s">
        <v>104</v>
      </c>
      <c r="K33" s="72" t="s">
        <v>109</v>
      </c>
      <c r="L33" s="72" t="s">
        <v>109</v>
      </c>
      <c r="M33" s="72" t="s">
        <v>110</v>
      </c>
      <c r="N33" s="99" t="s">
        <v>60</v>
      </c>
      <c r="O33" s="99" t="s">
        <v>60</v>
      </c>
      <c r="P33" s="99" t="s">
        <v>60</v>
      </c>
      <c r="Q33" s="27"/>
      <c r="R33" s="27"/>
      <c r="S33" s="27"/>
    </row>
    <row r="34" spans="1:19" ht="33" customHeight="1">
      <c r="A34" s="243"/>
      <c r="B34" s="236"/>
      <c r="C34" s="237"/>
      <c r="D34" s="237"/>
      <c r="E34" s="237"/>
      <c r="F34" s="238"/>
      <c r="G34" s="245"/>
      <c r="H34" s="72" t="s">
        <v>3</v>
      </c>
      <c r="I34" s="56" t="s">
        <v>8</v>
      </c>
      <c r="J34" s="72" t="s">
        <v>1</v>
      </c>
      <c r="K34" s="72" t="s">
        <v>106</v>
      </c>
      <c r="L34" s="72" t="s">
        <v>105</v>
      </c>
      <c r="M34" s="72" t="s">
        <v>107</v>
      </c>
      <c r="N34" s="99" t="s">
        <v>60</v>
      </c>
      <c r="O34" s="99" t="s">
        <v>60</v>
      </c>
      <c r="P34" s="99" t="s">
        <v>60</v>
      </c>
      <c r="Q34" s="27"/>
      <c r="R34" s="27"/>
      <c r="S34" s="27"/>
    </row>
    <row r="35" spans="1:19" ht="16.8" customHeight="1">
      <c r="A35" s="244"/>
      <c r="B35" s="239"/>
      <c r="C35" s="240"/>
      <c r="D35" s="240"/>
      <c r="E35" s="240"/>
      <c r="F35" s="207"/>
      <c r="G35" s="283"/>
      <c r="H35" s="72" t="s">
        <v>111</v>
      </c>
      <c r="I35" s="56" t="s">
        <v>111</v>
      </c>
      <c r="J35" s="31" t="s">
        <v>112</v>
      </c>
      <c r="K35" s="31" t="s">
        <v>113</v>
      </c>
      <c r="L35" s="31" t="s">
        <v>113</v>
      </c>
      <c r="M35" s="31" t="s">
        <v>113</v>
      </c>
      <c r="N35" s="99" t="s">
        <v>60</v>
      </c>
      <c r="O35" s="99" t="s">
        <v>60</v>
      </c>
      <c r="P35" s="99" t="s">
        <v>60</v>
      </c>
      <c r="Q35" s="27"/>
      <c r="R35" s="27"/>
      <c r="S35" s="27"/>
    </row>
    <row r="36" spans="1:19" ht="18" customHeight="1">
      <c r="A36" s="75" t="s">
        <v>15</v>
      </c>
      <c r="B36" s="151" t="s">
        <v>33</v>
      </c>
      <c r="C36" s="152"/>
      <c r="D36" s="152"/>
      <c r="E36" s="152"/>
      <c r="F36" s="152"/>
      <c r="G36" s="111">
        <f>SUM(H36:S36)</f>
        <v>2416</v>
      </c>
      <c r="H36" s="20">
        <v>0</v>
      </c>
      <c r="I36" s="20">
        <v>232</v>
      </c>
      <c r="J36" s="20">
        <v>717</v>
      </c>
      <c r="K36" s="20">
        <v>0</v>
      </c>
      <c r="L36" s="20">
        <v>1467</v>
      </c>
      <c r="M36" s="20">
        <v>0</v>
      </c>
      <c r="N36" s="27"/>
      <c r="O36" s="27"/>
      <c r="P36" s="27"/>
      <c r="Q36" s="27"/>
      <c r="R36" s="27"/>
      <c r="S36" s="27"/>
    </row>
    <row r="37" spans="1:19" ht="18" customHeight="1">
      <c r="A37" s="75" t="s">
        <v>17</v>
      </c>
      <c r="B37" s="151" t="s">
        <v>120</v>
      </c>
      <c r="C37" s="152"/>
      <c r="D37" s="152"/>
      <c r="E37" s="152"/>
      <c r="F37" s="152"/>
      <c r="G37" s="111">
        <f t="shared" ref="G37:G42" si="8">SUM(H37:S37)</f>
        <v>33067</v>
      </c>
      <c r="H37" s="20">
        <v>3828</v>
      </c>
      <c r="I37" s="20">
        <v>8765</v>
      </c>
      <c r="J37" s="20">
        <v>4763</v>
      </c>
      <c r="K37" s="20">
        <v>8765</v>
      </c>
      <c r="L37" s="20">
        <v>3268</v>
      </c>
      <c r="M37" s="20">
        <v>3678</v>
      </c>
      <c r="N37" s="27"/>
      <c r="O37" s="27"/>
      <c r="P37" s="27"/>
      <c r="Q37" s="27"/>
      <c r="R37" s="27"/>
      <c r="S37" s="27"/>
    </row>
    <row r="38" spans="1:19" ht="18" customHeight="1">
      <c r="A38" s="75" t="s">
        <v>18</v>
      </c>
      <c r="B38" s="251" t="s">
        <v>121</v>
      </c>
      <c r="C38" s="252"/>
      <c r="D38" s="252"/>
      <c r="E38" s="253"/>
      <c r="F38" s="73" t="s">
        <v>9</v>
      </c>
      <c r="G38" s="111">
        <f t="shared" si="8"/>
        <v>254</v>
      </c>
      <c r="H38" s="20">
        <v>85</v>
      </c>
      <c r="I38" s="20">
        <v>60</v>
      </c>
      <c r="J38" s="20">
        <v>37</v>
      </c>
      <c r="K38" s="20">
        <v>64</v>
      </c>
      <c r="L38" s="20">
        <v>8</v>
      </c>
      <c r="M38" s="20">
        <v>0</v>
      </c>
      <c r="N38" s="27"/>
      <c r="O38" s="27"/>
      <c r="P38" s="27"/>
      <c r="Q38" s="27"/>
      <c r="R38" s="27"/>
      <c r="S38" s="27"/>
    </row>
    <row r="39" spans="1:19" ht="18" customHeight="1">
      <c r="A39" s="75" t="s">
        <v>19</v>
      </c>
      <c r="B39" s="254"/>
      <c r="C39" s="255"/>
      <c r="D39" s="255"/>
      <c r="E39" s="256"/>
      <c r="F39" s="73" t="s">
        <v>10</v>
      </c>
      <c r="G39" s="111">
        <f t="shared" si="8"/>
        <v>254</v>
      </c>
      <c r="H39" s="20">
        <v>0</v>
      </c>
      <c r="I39" s="20">
        <v>0</v>
      </c>
      <c r="J39" s="20">
        <v>13</v>
      </c>
      <c r="K39" s="20">
        <v>25</v>
      </c>
      <c r="L39" s="20">
        <v>87</v>
      </c>
      <c r="M39" s="20">
        <v>129</v>
      </c>
      <c r="N39" s="27"/>
      <c r="O39" s="27"/>
      <c r="P39" s="27"/>
      <c r="Q39" s="27"/>
      <c r="R39" s="27"/>
      <c r="S39" s="27"/>
    </row>
    <row r="40" spans="1:19" ht="18" customHeight="1">
      <c r="A40" s="75" t="s">
        <v>20</v>
      </c>
      <c r="B40" s="151" t="s">
        <v>153</v>
      </c>
      <c r="C40" s="152"/>
      <c r="D40" s="152"/>
      <c r="E40" s="152"/>
      <c r="F40" s="152"/>
      <c r="G40" s="111">
        <f t="shared" si="8"/>
        <v>542</v>
      </c>
      <c r="H40" s="20">
        <v>21</v>
      </c>
      <c r="I40" s="20">
        <v>34</v>
      </c>
      <c r="J40" s="20">
        <v>0</v>
      </c>
      <c r="K40" s="20">
        <v>21</v>
      </c>
      <c r="L40" s="20">
        <v>345</v>
      </c>
      <c r="M40" s="20">
        <v>121</v>
      </c>
      <c r="N40" s="27"/>
      <c r="O40" s="27"/>
      <c r="P40" s="27"/>
      <c r="Q40" s="27"/>
      <c r="R40" s="27"/>
      <c r="S40" s="27"/>
    </row>
    <row r="41" spans="1:19" ht="18" customHeight="1">
      <c r="A41" s="75" t="s">
        <v>21</v>
      </c>
      <c r="B41" s="251" t="s">
        <v>230</v>
      </c>
      <c r="C41" s="252"/>
      <c r="D41" s="252"/>
      <c r="E41" s="259" t="s">
        <v>11</v>
      </c>
      <c r="F41" s="260"/>
      <c r="G41" s="111">
        <f t="shared" si="8"/>
        <v>33554</v>
      </c>
      <c r="H41" s="20">
        <v>3346</v>
      </c>
      <c r="I41" s="20">
        <v>8750</v>
      </c>
      <c r="J41" s="20">
        <v>4629</v>
      </c>
      <c r="K41" s="20">
        <v>8750</v>
      </c>
      <c r="L41" s="20">
        <v>4329</v>
      </c>
      <c r="M41" s="20">
        <v>3750</v>
      </c>
      <c r="N41" s="27"/>
      <c r="O41" s="27"/>
      <c r="P41" s="27"/>
      <c r="Q41" s="27"/>
      <c r="R41" s="27"/>
      <c r="S41" s="27"/>
    </row>
    <row r="42" spans="1:19" ht="18" customHeight="1">
      <c r="A42" s="75" t="s">
        <v>22</v>
      </c>
      <c r="B42" s="257"/>
      <c r="C42" s="258"/>
      <c r="D42" s="258"/>
      <c r="E42" s="259" t="s">
        <v>12</v>
      </c>
      <c r="F42" s="260"/>
      <c r="G42" s="111">
        <f t="shared" si="8"/>
        <v>32995</v>
      </c>
      <c r="H42" s="20">
        <v>3439</v>
      </c>
      <c r="I42" s="20">
        <v>8552</v>
      </c>
      <c r="J42" s="20">
        <v>4351</v>
      </c>
      <c r="K42" s="20">
        <v>8552</v>
      </c>
      <c r="L42" s="20">
        <v>4351</v>
      </c>
      <c r="M42" s="20">
        <v>3750</v>
      </c>
      <c r="N42" s="27"/>
      <c r="O42" s="27"/>
      <c r="P42" s="27"/>
      <c r="Q42" s="27"/>
      <c r="R42" s="27"/>
      <c r="S42" s="27"/>
    </row>
    <row r="43" spans="1:19" ht="18" customHeight="1">
      <c r="A43" s="75" t="s">
        <v>23</v>
      </c>
      <c r="B43" s="254"/>
      <c r="C43" s="255"/>
      <c r="D43" s="255"/>
      <c r="E43" s="259" t="s">
        <v>13</v>
      </c>
      <c r="F43" s="260"/>
      <c r="G43" s="113">
        <f>IF(G42=0,0,(G41-G42)/G42*100)</f>
        <v>1.6941960903167148</v>
      </c>
      <c r="H43" s="113">
        <f>IF(H42=0,0,(H41-H42)/H42*100)</f>
        <v>-2.7042744984006979</v>
      </c>
      <c r="I43" s="113">
        <f t="shared" ref="I43" si="9">IF(I42=0,0,(I41-I42)/I42*100)</f>
        <v>2.3152478952291862</v>
      </c>
      <c r="J43" s="113">
        <f t="shared" ref="J43" si="10">IF(J42=0,0,(J41-J42)/J42*100)</f>
        <v>6.3893357848770398</v>
      </c>
      <c r="K43" s="113">
        <f t="shared" ref="K43" si="11">IF(K42=0,0,(K41-K42)/K42*100)</f>
        <v>2.3152478952291862</v>
      </c>
      <c r="L43" s="113">
        <f t="shared" ref="L43" si="12">IF(L42=0,0,(L41-L42)/L42*100)</f>
        <v>-0.505630889450701</v>
      </c>
      <c r="M43" s="113">
        <f t="shared" ref="M43" si="13">IF(M42=0,0,(M41-M42)/M42*100)</f>
        <v>0</v>
      </c>
      <c r="N43" s="113">
        <f t="shared" ref="N43" si="14">IF(N42=0,0,(N41-N42)/N42*100)</f>
        <v>0</v>
      </c>
      <c r="O43" s="113">
        <f t="shared" ref="O43" si="15">IF(O42=0,0,(O41-O42)/O42*100)</f>
        <v>0</v>
      </c>
      <c r="P43" s="113">
        <f t="shared" ref="P43" si="16">IF(P42=0,0,(P41-P42)/P42*100)</f>
        <v>0</v>
      </c>
      <c r="Q43" s="113">
        <f t="shared" ref="Q43" si="17">IF(Q42=0,0,(Q41-Q42)/Q42*100)</f>
        <v>0</v>
      </c>
      <c r="R43" s="113">
        <f t="shared" ref="R43" si="18">IF(R42=0,0,(R41-R42)/R42*100)</f>
        <v>0</v>
      </c>
      <c r="S43" s="113">
        <f t="shared" ref="S43" si="19">IF(S42=0,0,(S41-S42)/S42*100)</f>
        <v>0</v>
      </c>
    </row>
    <row r="44" spans="1:19" ht="18" customHeight="1">
      <c r="A44" s="75" t="s">
        <v>24</v>
      </c>
      <c r="B44" s="251" t="s">
        <v>35</v>
      </c>
      <c r="C44" s="252"/>
      <c r="D44" s="252"/>
      <c r="E44" s="259" t="s">
        <v>14</v>
      </c>
      <c r="F44" s="260"/>
      <c r="G44" s="111">
        <f t="shared" ref="G44:G46" si="20">SUM(H44:S44)</f>
        <v>1946</v>
      </c>
      <c r="H44" s="111">
        <f t="shared" ref="H44:S44" si="21">H36+H37+H39-H38-H40-H42</f>
        <v>283</v>
      </c>
      <c r="I44" s="111">
        <f t="shared" si="21"/>
        <v>351</v>
      </c>
      <c r="J44" s="111">
        <f t="shared" si="21"/>
        <v>1105</v>
      </c>
      <c r="K44" s="111">
        <f t="shared" si="21"/>
        <v>153</v>
      </c>
      <c r="L44" s="111">
        <f t="shared" si="21"/>
        <v>118</v>
      </c>
      <c r="M44" s="111">
        <f t="shared" si="21"/>
        <v>-64</v>
      </c>
      <c r="N44" s="111">
        <f t="shared" si="21"/>
        <v>0</v>
      </c>
      <c r="O44" s="111">
        <f t="shared" si="21"/>
        <v>0</v>
      </c>
      <c r="P44" s="111">
        <f t="shared" si="21"/>
        <v>0</v>
      </c>
      <c r="Q44" s="111">
        <f t="shared" si="21"/>
        <v>0</v>
      </c>
      <c r="R44" s="111">
        <f t="shared" si="21"/>
        <v>0</v>
      </c>
      <c r="S44" s="111">
        <f t="shared" si="21"/>
        <v>0</v>
      </c>
    </row>
    <row r="45" spans="1:19" ht="18" customHeight="1">
      <c r="A45" s="75" t="s">
        <v>25</v>
      </c>
      <c r="B45" s="254"/>
      <c r="C45" s="255"/>
      <c r="D45" s="255"/>
      <c r="E45" s="259" t="s">
        <v>16</v>
      </c>
      <c r="F45" s="260"/>
      <c r="G45" s="111">
        <f t="shared" si="20"/>
        <v>1331</v>
      </c>
      <c r="H45" s="20">
        <v>145</v>
      </c>
      <c r="I45" s="20">
        <v>0</v>
      </c>
      <c r="J45" s="20">
        <v>943</v>
      </c>
      <c r="K45" s="20">
        <v>0</v>
      </c>
      <c r="L45" s="20">
        <v>243</v>
      </c>
      <c r="M45" s="20">
        <v>0</v>
      </c>
      <c r="N45" s="27"/>
      <c r="O45" s="27"/>
      <c r="P45" s="27"/>
      <c r="Q45" s="27"/>
      <c r="R45" s="27"/>
      <c r="S45" s="27"/>
    </row>
    <row r="46" spans="1:19" ht="18" customHeight="1">
      <c r="A46" s="75" t="s">
        <v>26</v>
      </c>
      <c r="B46" s="151" t="s">
        <v>36</v>
      </c>
      <c r="C46" s="152"/>
      <c r="D46" s="152"/>
      <c r="E46" s="152"/>
      <c r="F46" s="152"/>
      <c r="G46" s="109">
        <f t="shared" si="20"/>
        <v>-615</v>
      </c>
      <c r="H46" s="109">
        <f t="shared" ref="H46:S46" si="22">H45-H44</f>
        <v>-138</v>
      </c>
      <c r="I46" s="109">
        <f t="shared" si="22"/>
        <v>-351</v>
      </c>
      <c r="J46" s="109">
        <f t="shared" si="22"/>
        <v>-162</v>
      </c>
      <c r="K46" s="109">
        <f t="shared" si="22"/>
        <v>-153</v>
      </c>
      <c r="L46" s="109">
        <f t="shared" si="22"/>
        <v>125</v>
      </c>
      <c r="M46" s="109">
        <f t="shared" si="22"/>
        <v>64</v>
      </c>
      <c r="N46" s="109">
        <f t="shared" si="22"/>
        <v>0</v>
      </c>
      <c r="O46" s="109">
        <f t="shared" si="22"/>
        <v>0</v>
      </c>
      <c r="P46" s="109">
        <f t="shared" si="22"/>
        <v>0</v>
      </c>
      <c r="Q46" s="109">
        <f t="shared" si="22"/>
        <v>0</v>
      </c>
      <c r="R46" s="109">
        <f t="shared" si="22"/>
        <v>0</v>
      </c>
      <c r="S46" s="109">
        <f t="shared" si="22"/>
        <v>0</v>
      </c>
    </row>
    <row r="47" spans="1:19" ht="18" customHeight="1">
      <c r="A47" s="75" t="s">
        <v>27</v>
      </c>
      <c r="B47" s="151" t="s">
        <v>76</v>
      </c>
      <c r="C47" s="152"/>
      <c r="D47" s="152"/>
      <c r="E47" s="152"/>
      <c r="F47" s="152"/>
      <c r="G47" s="111">
        <f t="shared" ref="G47:S47" si="23">G36+G37+G38+G39+G40+G42+G45</f>
        <v>70859</v>
      </c>
      <c r="H47" s="111">
        <f t="shared" si="23"/>
        <v>7518</v>
      </c>
      <c r="I47" s="111">
        <f t="shared" si="23"/>
        <v>17643</v>
      </c>
      <c r="J47" s="111">
        <f t="shared" si="23"/>
        <v>10824</v>
      </c>
      <c r="K47" s="111">
        <f t="shared" si="23"/>
        <v>17427</v>
      </c>
      <c r="L47" s="111">
        <f t="shared" si="23"/>
        <v>9769</v>
      </c>
      <c r="M47" s="111">
        <f t="shared" si="23"/>
        <v>7678</v>
      </c>
      <c r="N47" s="111">
        <f t="shared" si="23"/>
        <v>0</v>
      </c>
      <c r="O47" s="111">
        <f t="shared" si="23"/>
        <v>0</v>
      </c>
      <c r="P47" s="111">
        <f t="shared" si="23"/>
        <v>0</v>
      </c>
      <c r="Q47" s="111">
        <f t="shared" si="23"/>
        <v>0</v>
      </c>
      <c r="R47" s="111">
        <f t="shared" si="23"/>
        <v>0</v>
      </c>
      <c r="S47" s="111">
        <f t="shared" si="23"/>
        <v>0</v>
      </c>
    </row>
    <row r="48" spans="1:19" ht="18" customHeight="1">
      <c r="A48" s="75" t="s">
        <v>28</v>
      </c>
      <c r="B48" s="251" t="s">
        <v>32</v>
      </c>
      <c r="C48" s="252"/>
      <c r="D48" s="252"/>
      <c r="E48" s="253"/>
      <c r="F48" s="73" t="s">
        <v>6</v>
      </c>
      <c r="G48" s="21">
        <v>3</v>
      </c>
      <c r="H48" s="21">
        <v>3</v>
      </c>
      <c r="I48" s="21">
        <v>3</v>
      </c>
      <c r="J48" s="21">
        <v>3</v>
      </c>
      <c r="K48" s="21">
        <v>3</v>
      </c>
      <c r="L48" s="21">
        <v>3</v>
      </c>
      <c r="M48" s="21">
        <v>3</v>
      </c>
      <c r="N48" s="21">
        <v>3</v>
      </c>
      <c r="O48" s="21">
        <v>3</v>
      </c>
      <c r="P48" s="21">
        <v>3</v>
      </c>
      <c r="Q48" s="21">
        <v>3</v>
      </c>
      <c r="R48" s="21">
        <v>3</v>
      </c>
      <c r="S48" s="21">
        <v>3</v>
      </c>
    </row>
    <row r="49" spans="1:19" ht="18" customHeight="1">
      <c r="A49" s="75" t="s">
        <v>29</v>
      </c>
      <c r="B49" s="254"/>
      <c r="C49" s="255"/>
      <c r="D49" s="255"/>
      <c r="E49" s="256"/>
      <c r="F49" s="73" t="s">
        <v>37</v>
      </c>
      <c r="G49" s="110">
        <f>G47*G48/100</f>
        <v>2125.77</v>
      </c>
      <c r="H49" s="110">
        <f t="shared" ref="H49:S49" si="24">H47*H48/100</f>
        <v>225.54</v>
      </c>
      <c r="I49" s="110">
        <f t="shared" si="24"/>
        <v>529.29</v>
      </c>
      <c r="J49" s="110">
        <f t="shared" si="24"/>
        <v>324.72000000000003</v>
      </c>
      <c r="K49" s="110">
        <f t="shared" si="24"/>
        <v>522.80999999999995</v>
      </c>
      <c r="L49" s="110">
        <f t="shared" si="24"/>
        <v>293.07</v>
      </c>
      <c r="M49" s="110">
        <f t="shared" si="24"/>
        <v>230.34</v>
      </c>
      <c r="N49" s="110">
        <f t="shared" si="24"/>
        <v>0</v>
      </c>
      <c r="O49" s="110">
        <f t="shared" si="24"/>
        <v>0</v>
      </c>
      <c r="P49" s="110">
        <f t="shared" si="24"/>
        <v>0</v>
      </c>
      <c r="Q49" s="110">
        <f t="shared" si="24"/>
        <v>0</v>
      </c>
      <c r="R49" s="110">
        <f t="shared" si="24"/>
        <v>0</v>
      </c>
      <c r="S49" s="110">
        <f t="shared" si="24"/>
        <v>0</v>
      </c>
    </row>
    <row r="50" spans="1:19" s="42" customFormat="1" ht="18" customHeight="1">
      <c r="A50" s="61"/>
      <c r="B50" s="62"/>
      <c r="C50" s="62"/>
      <c r="D50" s="62"/>
      <c r="E50" s="62"/>
      <c r="F50" s="77"/>
      <c r="G50" s="63"/>
      <c r="H50" s="63"/>
      <c r="I50" s="63"/>
      <c r="J50" s="63"/>
      <c r="K50" s="63"/>
      <c r="L50" s="63"/>
      <c r="M50" s="63"/>
      <c r="N50" s="63"/>
      <c r="O50" s="63"/>
      <c r="P50" s="63"/>
      <c r="Q50" s="63"/>
      <c r="R50" s="63"/>
      <c r="S50" s="63"/>
    </row>
    <row r="51" spans="1:19" ht="15.6">
      <c r="A51" s="196" t="s">
        <v>232</v>
      </c>
      <c r="B51" s="232"/>
      <c r="C51" s="232"/>
      <c r="D51" s="282" t="s">
        <v>235</v>
      </c>
      <c r="E51" s="273"/>
      <c r="F51" s="273"/>
      <c r="G51" s="273"/>
      <c r="H51" s="273"/>
      <c r="I51" s="273"/>
      <c r="J51" s="273"/>
      <c r="K51" s="273"/>
      <c r="L51" s="273"/>
      <c r="M51" s="274"/>
      <c r="N51" s="274"/>
      <c r="O51" s="275"/>
      <c r="P51" s="276"/>
    </row>
    <row r="52" spans="1:19" ht="10.199999999999999" customHeight="1">
      <c r="A52" s="74"/>
      <c r="B52" s="96"/>
      <c r="C52" s="96"/>
      <c r="D52" s="96"/>
      <c r="E52" s="96"/>
      <c r="F52" s="96"/>
      <c r="G52" s="96"/>
      <c r="H52" s="96"/>
      <c r="I52" s="96"/>
      <c r="J52" s="96"/>
      <c r="K52" s="96"/>
      <c r="L52" s="96"/>
      <c r="M52" s="96"/>
      <c r="N52" s="96"/>
      <c r="O52" s="108"/>
      <c r="P52" s="108"/>
    </row>
    <row r="53" spans="1:19" ht="36" customHeight="1">
      <c r="A53" s="241" t="s">
        <v>30</v>
      </c>
      <c r="B53" s="202" t="s">
        <v>4</v>
      </c>
      <c r="C53" s="203"/>
      <c r="D53" s="203"/>
      <c r="E53" s="203"/>
      <c r="F53" s="235"/>
      <c r="G53" s="248" t="s">
        <v>215</v>
      </c>
      <c r="H53" s="249"/>
      <c r="I53" s="249"/>
      <c r="J53" s="249"/>
      <c r="K53" s="249"/>
      <c r="L53" s="249"/>
      <c r="M53" s="249"/>
      <c r="N53" s="249"/>
      <c r="O53" s="249"/>
      <c r="P53" s="250"/>
      <c r="Q53" s="60"/>
      <c r="R53" s="60"/>
      <c r="S53" s="60"/>
    </row>
    <row r="54" spans="1:19" ht="18" customHeight="1">
      <c r="A54" s="242"/>
      <c r="B54" s="236"/>
      <c r="C54" s="237"/>
      <c r="D54" s="237"/>
      <c r="E54" s="237"/>
      <c r="F54" s="238"/>
      <c r="G54" s="245" t="s">
        <v>5</v>
      </c>
      <c r="H54" s="59" t="s">
        <v>146</v>
      </c>
      <c r="I54" s="59" t="s">
        <v>147</v>
      </c>
      <c r="J54" s="59" t="s">
        <v>149</v>
      </c>
      <c r="K54" s="59" t="s">
        <v>148</v>
      </c>
      <c r="L54" s="59" t="s">
        <v>150</v>
      </c>
      <c r="M54" s="59" t="s">
        <v>151</v>
      </c>
      <c r="N54" s="97"/>
      <c r="O54" s="98"/>
      <c r="P54" s="98"/>
      <c r="Q54" s="98"/>
      <c r="R54" s="98"/>
      <c r="S54" s="98"/>
    </row>
    <row r="55" spans="1:19" ht="38.4" customHeight="1">
      <c r="A55" s="243"/>
      <c r="B55" s="236"/>
      <c r="C55" s="237"/>
      <c r="D55" s="237"/>
      <c r="E55" s="237"/>
      <c r="F55" s="238"/>
      <c r="G55" s="245"/>
      <c r="H55" s="72" t="s">
        <v>108</v>
      </c>
      <c r="I55" s="72" t="s">
        <v>108</v>
      </c>
      <c r="J55" s="72" t="s">
        <v>104</v>
      </c>
      <c r="K55" s="72" t="s">
        <v>109</v>
      </c>
      <c r="L55" s="72" t="s">
        <v>109</v>
      </c>
      <c r="M55" s="72" t="s">
        <v>110</v>
      </c>
      <c r="N55" s="99" t="s">
        <v>60</v>
      </c>
      <c r="O55" s="99" t="s">
        <v>60</v>
      </c>
      <c r="P55" s="99" t="s">
        <v>60</v>
      </c>
      <c r="Q55" s="27"/>
      <c r="R55" s="27"/>
      <c r="S55" s="27"/>
    </row>
    <row r="56" spans="1:19" ht="33" customHeight="1">
      <c r="A56" s="243"/>
      <c r="B56" s="236"/>
      <c r="C56" s="237"/>
      <c r="D56" s="237"/>
      <c r="E56" s="237"/>
      <c r="F56" s="238"/>
      <c r="G56" s="245"/>
      <c r="H56" s="72" t="s">
        <v>3</v>
      </c>
      <c r="I56" s="56" t="s">
        <v>8</v>
      </c>
      <c r="J56" s="72" t="s">
        <v>1</v>
      </c>
      <c r="K56" s="72" t="s">
        <v>106</v>
      </c>
      <c r="L56" s="72" t="s">
        <v>105</v>
      </c>
      <c r="M56" s="72" t="s">
        <v>107</v>
      </c>
      <c r="N56" s="99" t="s">
        <v>60</v>
      </c>
      <c r="O56" s="99" t="s">
        <v>60</v>
      </c>
      <c r="P56" s="99" t="s">
        <v>60</v>
      </c>
      <c r="Q56" s="27"/>
      <c r="R56" s="27"/>
      <c r="S56" s="27"/>
    </row>
    <row r="57" spans="1:19" ht="16.8" customHeight="1">
      <c r="A57" s="244"/>
      <c r="B57" s="239"/>
      <c r="C57" s="240"/>
      <c r="D57" s="240"/>
      <c r="E57" s="240"/>
      <c r="F57" s="207"/>
      <c r="G57" s="283"/>
      <c r="H57" s="72" t="s">
        <v>111</v>
      </c>
      <c r="I57" s="56" t="s">
        <v>111</v>
      </c>
      <c r="J57" s="31" t="s">
        <v>112</v>
      </c>
      <c r="K57" s="31" t="s">
        <v>113</v>
      </c>
      <c r="L57" s="31" t="s">
        <v>113</v>
      </c>
      <c r="M57" s="31" t="s">
        <v>113</v>
      </c>
      <c r="N57" s="99" t="s">
        <v>60</v>
      </c>
      <c r="O57" s="99" t="s">
        <v>60</v>
      </c>
      <c r="P57" s="99" t="s">
        <v>60</v>
      </c>
      <c r="Q57" s="27"/>
      <c r="R57" s="27"/>
      <c r="S57" s="27"/>
    </row>
    <row r="58" spans="1:19" ht="18" customHeight="1">
      <c r="A58" s="75" t="s">
        <v>15</v>
      </c>
      <c r="B58" s="151" t="s">
        <v>33</v>
      </c>
      <c r="C58" s="152"/>
      <c r="D58" s="152"/>
      <c r="E58" s="152"/>
      <c r="F58" s="152"/>
      <c r="G58" s="111">
        <f>SUM(H58:S58)</f>
        <v>240</v>
      </c>
      <c r="H58" s="20">
        <v>0</v>
      </c>
      <c r="I58" s="20">
        <v>23</v>
      </c>
      <c r="J58" s="20">
        <v>71</v>
      </c>
      <c r="K58" s="20">
        <v>0</v>
      </c>
      <c r="L58" s="20">
        <v>146</v>
      </c>
      <c r="M58" s="20">
        <v>0</v>
      </c>
      <c r="N58" s="27"/>
      <c r="O58" s="27"/>
      <c r="P58" s="27"/>
      <c r="Q58" s="27"/>
      <c r="R58" s="27"/>
      <c r="S58" s="27"/>
    </row>
    <row r="59" spans="1:19" ht="18" customHeight="1">
      <c r="A59" s="75" t="s">
        <v>17</v>
      </c>
      <c r="B59" s="151" t="s">
        <v>120</v>
      </c>
      <c r="C59" s="152"/>
      <c r="D59" s="152"/>
      <c r="E59" s="152"/>
      <c r="F59" s="152"/>
      <c r="G59" s="111">
        <f t="shared" ref="G59:G64" si="25">SUM(H59:S59)</f>
        <v>3303</v>
      </c>
      <c r="H59" s="20">
        <v>382</v>
      </c>
      <c r="I59" s="20">
        <v>876</v>
      </c>
      <c r="J59" s="20">
        <v>476</v>
      </c>
      <c r="K59" s="20">
        <v>876</v>
      </c>
      <c r="L59" s="20">
        <v>326</v>
      </c>
      <c r="M59" s="20">
        <v>367</v>
      </c>
      <c r="N59" s="27"/>
      <c r="O59" s="27"/>
      <c r="P59" s="27"/>
      <c r="Q59" s="27"/>
      <c r="R59" s="27"/>
      <c r="S59" s="27"/>
    </row>
    <row r="60" spans="1:19" ht="18" customHeight="1">
      <c r="A60" s="75" t="s">
        <v>18</v>
      </c>
      <c r="B60" s="251" t="s">
        <v>121</v>
      </c>
      <c r="C60" s="252"/>
      <c r="D60" s="252"/>
      <c r="E60" s="253"/>
      <c r="F60" s="73" t="s">
        <v>9</v>
      </c>
      <c r="G60" s="111">
        <f t="shared" si="25"/>
        <v>34</v>
      </c>
      <c r="H60" s="20">
        <v>8</v>
      </c>
      <c r="I60" s="20">
        <v>9</v>
      </c>
      <c r="J60" s="20">
        <v>3</v>
      </c>
      <c r="K60" s="20">
        <v>6</v>
      </c>
      <c r="L60" s="20">
        <v>8</v>
      </c>
      <c r="M60" s="20">
        <v>0</v>
      </c>
      <c r="N60" s="27"/>
      <c r="O60" s="27"/>
      <c r="P60" s="27"/>
      <c r="Q60" s="27"/>
      <c r="R60" s="27"/>
      <c r="S60" s="27"/>
    </row>
    <row r="61" spans="1:19" ht="18" customHeight="1">
      <c r="A61" s="75" t="s">
        <v>19</v>
      </c>
      <c r="B61" s="254"/>
      <c r="C61" s="255"/>
      <c r="D61" s="255"/>
      <c r="E61" s="256"/>
      <c r="F61" s="73" t="s">
        <v>10</v>
      </c>
      <c r="G61" s="111">
        <f t="shared" si="25"/>
        <v>34</v>
      </c>
      <c r="H61" s="20">
        <v>0</v>
      </c>
      <c r="I61" s="20">
        <v>0</v>
      </c>
      <c r="J61" s="20">
        <v>3</v>
      </c>
      <c r="K61" s="20">
        <v>5</v>
      </c>
      <c r="L61" s="20">
        <v>7</v>
      </c>
      <c r="M61" s="20">
        <v>19</v>
      </c>
      <c r="N61" s="27"/>
      <c r="O61" s="27"/>
      <c r="P61" s="27"/>
      <c r="Q61" s="27"/>
      <c r="R61" s="27"/>
      <c r="S61" s="27"/>
    </row>
    <row r="62" spans="1:19" ht="18" customHeight="1">
      <c r="A62" s="75" t="s">
        <v>20</v>
      </c>
      <c r="B62" s="151" t="s">
        <v>153</v>
      </c>
      <c r="C62" s="152"/>
      <c r="D62" s="152"/>
      <c r="E62" s="152"/>
      <c r="F62" s="152"/>
      <c r="G62" s="111">
        <f t="shared" si="25"/>
        <v>87</v>
      </c>
      <c r="H62" s="20">
        <v>0</v>
      </c>
      <c r="I62" s="20">
        <v>0</v>
      </c>
      <c r="J62" s="20">
        <v>0</v>
      </c>
      <c r="K62" s="20">
        <v>21</v>
      </c>
      <c r="L62" s="20">
        <v>45</v>
      </c>
      <c r="M62" s="20">
        <v>21</v>
      </c>
      <c r="N62" s="27"/>
      <c r="O62" s="27"/>
      <c r="P62" s="27"/>
      <c r="Q62" s="27"/>
      <c r="R62" s="27"/>
      <c r="S62" s="27"/>
    </row>
    <row r="63" spans="1:19" ht="18" customHeight="1">
      <c r="A63" s="75" t="s">
        <v>21</v>
      </c>
      <c r="B63" s="251" t="s">
        <v>230</v>
      </c>
      <c r="C63" s="252"/>
      <c r="D63" s="252"/>
      <c r="E63" s="259" t="s">
        <v>11</v>
      </c>
      <c r="F63" s="260"/>
      <c r="G63" s="111">
        <f t="shared" si="25"/>
        <v>3353</v>
      </c>
      <c r="H63" s="20">
        <v>334</v>
      </c>
      <c r="I63" s="20">
        <v>875</v>
      </c>
      <c r="J63" s="20">
        <v>462</v>
      </c>
      <c r="K63" s="20">
        <v>875</v>
      </c>
      <c r="L63" s="20">
        <v>432</v>
      </c>
      <c r="M63" s="20">
        <v>375</v>
      </c>
      <c r="N63" s="27"/>
      <c r="O63" s="27"/>
      <c r="P63" s="27"/>
      <c r="Q63" s="27"/>
      <c r="R63" s="27"/>
      <c r="S63" s="27"/>
    </row>
    <row r="64" spans="1:19" ht="18" customHeight="1">
      <c r="A64" s="75" t="s">
        <v>22</v>
      </c>
      <c r="B64" s="257"/>
      <c r="C64" s="258"/>
      <c r="D64" s="258"/>
      <c r="E64" s="259" t="s">
        <v>12</v>
      </c>
      <c r="F64" s="260"/>
      <c r="G64" s="111">
        <f t="shared" si="25"/>
        <v>3298</v>
      </c>
      <c r="H64" s="20">
        <v>343</v>
      </c>
      <c r="I64" s="20">
        <v>855</v>
      </c>
      <c r="J64" s="20">
        <v>435</v>
      </c>
      <c r="K64" s="20">
        <v>855</v>
      </c>
      <c r="L64" s="20">
        <v>435</v>
      </c>
      <c r="M64" s="20">
        <v>375</v>
      </c>
      <c r="N64" s="27"/>
      <c r="O64" s="27"/>
      <c r="P64" s="27"/>
      <c r="Q64" s="27"/>
      <c r="R64" s="27"/>
      <c r="S64" s="27"/>
    </row>
    <row r="65" spans="1:19" ht="18" customHeight="1">
      <c r="A65" s="75" t="s">
        <v>23</v>
      </c>
      <c r="B65" s="254"/>
      <c r="C65" s="255"/>
      <c r="D65" s="255"/>
      <c r="E65" s="259" t="s">
        <v>13</v>
      </c>
      <c r="F65" s="260"/>
      <c r="G65" s="113">
        <f>IF(G64=0,0,(G63-G64)/G64*100)</f>
        <v>1.6676773802304428</v>
      </c>
      <c r="H65" s="113">
        <f>IF(H64=0,0,(H63-H64)/H64*100)</f>
        <v>-2.6239067055393588</v>
      </c>
      <c r="I65" s="113">
        <f t="shared" ref="I65" si="26">IF(I64=0,0,(I63-I64)/I64*100)</f>
        <v>2.3391812865497075</v>
      </c>
      <c r="J65" s="113">
        <f t="shared" ref="J65" si="27">IF(J64=0,0,(J63-J64)/J64*100)</f>
        <v>6.2068965517241379</v>
      </c>
      <c r="K65" s="113">
        <f t="shared" ref="K65" si="28">IF(K64=0,0,(K63-K64)/K64*100)</f>
        <v>2.3391812865497075</v>
      </c>
      <c r="L65" s="113">
        <f t="shared" ref="L65" si="29">IF(L64=0,0,(L63-L64)/L64*100)</f>
        <v>-0.68965517241379315</v>
      </c>
      <c r="M65" s="113">
        <f t="shared" ref="M65" si="30">IF(M64=0,0,(M63-M64)/M64*100)</f>
        <v>0</v>
      </c>
      <c r="N65" s="113">
        <f t="shared" ref="N65" si="31">IF(N64=0,0,(N63-N64)/N64*100)</f>
        <v>0</v>
      </c>
      <c r="O65" s="113">
        <f t="shared" ref="O65" si="32">IF(O64=0,0,(O63-O64)/O64*100)</f>
        <v>0</v>
      </c>
      <c r="P65" s="113">
        <f t="shared" ref="P65" si="33">IF(P64=0,0,(P63-P64)/P64*100)</f>
        <v>0</v>
      </c>
      <c r="Q65" s="113">
        <f t="shared" ref="Q65" si="34">IF(Q64=0,0,(Q63-Q64)/Q64*100)</f>
        <v>0</v>
      </c>
      <c r="R65" s="113">
        <f t="shared" ref="R65" si="35">IF(R64=0,0,(R63-R64)/R64*100)</f>
        <v>0</v>
      </c>
      <c r="S65" s="113">
        <f t="shared" ref="S65" si="36">IF(S64=0,0,(S63-S64)/S64*100)</f>
        <v>0</v>
      </c>
    </row>
    <row r="66" spans="1:19" ht="18" customHeight="1">
      <c r="A66" s="75" t="s">
        <v>24</v>
      </c>
      <c r="B66" s="251" t="s">
        <v>35</v>
      </c>
      <c r="C66" s="252"/>
      <c r="D66" s="252"/>
      <c r="E66" s="259" t="s">
        <v>14</v>
      </c>
      <c r="F66" s="260"/>
      <c r="G66" s="111">
        <f t="shared" ref="G66:G68" si="37">SUM(H66:S66)</f>
        <v>158</v>
      </c>
      <c r="H66" s="111">
        <f t="shared" ref="H66:S66" si="38">H58+H59+H61-H60-H62-H64</f>
        <v>31</v>
      </c>
      <c r="I66" s="111">
        <f t="shared" si="38"/>
        <v>35</v>
      </c>
      <c r="J66" s="111">
        <f t="shared" si="38"/>
        <v>112</v>
      </c>
      <c r="K66" s="111">
        <f t="shared" si="38"/>
        <v>-1</v>
      </c>
      <c r="L66" s="111">
        <f t="shared" si="38"/>
        <v>-9</v>
      </c>
      <c r="M66" s="111">
        <f t="shared" si="38"/>
        <v>-10</v>
      </c>
      <c r="N66" s="111">
        <f t="shared" si="38"/>
        <v>0</v>
      </c>
      <c r="O66" s="111">
        <f t="shared" si="38"/>
        <v>0</v>
      </c>
      <c r="P66" s="111">
        <f t="shared" si="38"/>
        <v>0</v>
      </c>
      <c r="Q66" s="111">
        <f t="shared" si="38"/>
        <v>0</v>
      </c>
      <c r="R66" s="111">
        <f t="shared" si="38"/>
        <v>0</v>
      </c>
      <c r="S66" s="111">
        <f t="shared" si="38"/>
        <v>0</v>
      </c>
    </row>
    <row r="67" spans="1:19" ht="18" customHeight="1">
      <c r="A67" s="75" t="s">
        <v>25</v>
      </c>
      <c r="B67" s="254"/>
      <c r="C67" s="255"/>
      <c r="D67" s="255"/>
      <c r="E67" s="259" t="s">
        <v>16</v>
      </c>
      <c r="F67" s="260"/>
      <c r="G67" s="111">
        <f t="shared" si="37"/>
        <v>179</v>
      </c>
      <c r="H67" s="20">
        <v>32</v>
      </c>
      <c r="I67" s="20">
        <v>0</v>
      </c>
      <c r="J67" s="20">
        <v>93</v>
      </c>
      <c r="K67" s="20">
        <v>28</v>
      </c>
      <c r="L67" s="20">
        <v>26</v>
      </c>
      <c r="M67" s="20">
        <v>0</v>
      </c>
      <c r="N67" s="27"/>
      <c r="O67" s="27"/>
      <c r="P67" s="27"/>
      <c r="Q67" s="27"/>
      <c r="R67" s="27"/>
      <c r="S67" s="27"/>
    </row>
    <row r="68" spans="1:19" ht="18" customHeight="1">
      <c r="A68" s="75" t="s">
        <v>26</v>
      </c>
      <c r="B68" s="151" t="s">
        <v>36</v>
      </c>
      <c r="C68" s="152"/>
      <c r="D68" s="152"/>
      <c r="E68" s="152"/>
      <c r="F68" s="152"/>
      <c r="G68" s="109">
        <f t="shared" si="37"/>
        <v>21</v>
      </c>
      <c r="H68" s="109">
        <f t="shared" ref="H68:S68" si="39">H67-H66</f>
        <v>1</v>
      </c>
      <c r="I68" s="109">
        <f t="shared" si="39"/>
        <v>-35</v>
      </c>
      <c r="J68" s="109">
        <f t="shared" si="39"/>
        <v>-19</v>
      </c>
      <c r="K68" s="109">
        <f t="shared" si="39"/>
        <v>29</v>
      </c>
      <c r="L68" s="109">
        <f t="shared" si="39"/>
        <v>35</v>
      </c>
      <c r="M68" s="109">
        <f t="shared" si="39"/>
        <v>10</v>
      </c>
      <c r="N68" s="109">
        <f t="shared" si="39"/>
        <v>0</v>
      </c>
      <c r="O68" s="109">
        <f t="shared" si="39"/>
        <v>0</v>
      </c>
      <c r="P68" s="109">
        <f t="shared" si="39"/>
        <v>0</v>
      </c>
      <c r="Q68" s="109">
        <f t="shared" si="39"/>
        <v>0</v>
      </c>
      <c r="R68" s="109">
        <f t="shared" si="39"/>
        <v>0</v>
      </c>
      <c r="S68" s="109">
        <f t="shared" si="39"/>
        <v>0</v>
      </c>
    </row>
    <row r="69" spans="1:19" ht="18" customHeight="1">
      <c r="A69" s="75" t="s">
        <v>27</v>
      </c>
      <c r="B69" s="151" t="s">
        <v>76</v>
      </c>
      <c r="C69" s="152"/>
      <c r="D69" s="152"/>
      <c r="E69" s="152"/>
      <c r="F69" s="152"/>
      <c r="G69" s="111">
        <f t="shared" ref="G69:S69" si="40">G58+G59+G60+G61+G62+G64+G67</f>
        <v>7175</v>
      </c>
      <c r="H69" s="111">
        <f t="shared" si="40"/>
        <v>765</v>
      </c>
      <c r="I69" s="111">
        <f t="shared" si="40"/>
        <v>1763</v>
      </c>
      <c r="J69" s="111">
        <f t="shared" si="40"/>
        <v>1081</v>
      </c>
      <c r="K69" s="111">
        <f t="shared" si="40"/>
        <v>1791</v>
      </c>
      <c r="L69" s="111">
        <f t="shared" si="40"/>
        <v>993</v>
      </c>
      <c r="M69" s="111">
        <f t="shared" si="40"/>
        <v>782</v>
      </c>
      <c r="N69" s="111">
        <f t="shared" si="40"/>
        <v>0</v>
      </c>
      <c r="O69" s="111">
        <f t="shared" si="40"/>
        <v>0</v>
      </c>
      <c r="P69" s="111">
        <f t="shared" si="40"/>
        <v>0</v>
      </c>
      <c r="Q69" s="111">
        <f t="shared" si="40"/>
        <v>0</v>
      </c>
      <c r="R69" s="111">
        <f t="shared" si="40"/>
        <v>0</v>
      </c>
      <c r="S69" s="111">
        <f t="shared" si="40"/>
        <v>0</v>
      </c>
    </row>
    <row r="70" spans="1:19" ht="18" customHeight="1">
      <c r="A70" s="75" t="s">
        <v>28</v>
      </c>
      <c r="B70" s="251" t="s">
        <v>32</v>
      </c>
      <c r="C70" s="252"/>
      <c r="D70" s="252"/>
      <c r="E70" s="253"/>
      <c r="F70" s="73" t="s">
        <v>6</v>
      </c>
      <c r="G70" s="21">
        <v>3</v>
      </c>
      <c r="H70" s="21">
        <v>3</v>
      </c>
      <c r="I70" s="21">
        <v>3</v>
      </c>
      <c r="J70" s="21">
        <v>3</v>
      </c>
      <c r="K70" s="21">
        <v>3</v>
      </c>
      <c r="L70" s="21">
        <v>3</v>
      </c>
      <c r="M70" s="21">
        <v>3</v>
      </c>
      <c r="N70" s="21">
        <v>3</v>
      </c>
      <c r="O70" s="21">
        <v>3</v>
      </c>
      <c r="P70" s="21">
        <v>3</v>
      </c>
      <c r="Q70" s="21">
        <v>3</v>
      </c>
      <c r="R70" s="21">
        <v>3</v>
      </c>
      <c r="S70" s="21">
        <v>3</v>
      </c>
    </row>
    <row r="71" spans="1:19" ht="18" customHeight="1">
      <c r="A71" s="75" t="s">
        <v>29</v>
      </c>
      <c r="B71" s="254"/>
      <c r="C71" s="255"/>
      <c r="D71" s="255"/>
      <c r="E71" s="256"/>
      <c r="F71" s="73" t="s">
        <v>37</v>
      </c>
      <c r="G71" s="19">
        <f>G69*G70/100</f>
        <v>215.25</v>
      </c>
      <c r="H71" s="19">
        <f t="shared" ref="H71:S71" si="41">H69*H70/100</f>
        <v>22.95</v>
      </c>
      <c r="I71" s="19">
        <f t="shared" si="41"/>
        <v>52.89</v>
      </c>
      <c r="J71" s="19">
        <f t="shared" si="41"/>
        <v>32.43</v>
      </c>
      <c r="K71" s="19">
        <f t="shared" si="41"/>
        <v>53.73</v>
      </c>
      <c r="L71" s="19">
        <f t="shared" si="41"/>
        <v>29.79</v>
      </c>
      <c r="M71" s="19">
        <f t="shared" si="41"/>
        <v>23.46</v>
      </c>
      <c r="N71" s="19">
        <f t="shared" si="41"/>
        <v>0</v>
      </c>
      <c r="O71" s="19">
        <f t="shared" si="41"/>
        <v>0</v>
      </c>
      <c r="P71" s="19">
        <f t="shared" si="41"/>
        <v>0</v>
      </c>
      <c r="Q71" s="19">
        <f t="shared" si="41"/>
        <v>0</v>
      </c>
      <c r="R71" s="19">
        <f t="shared" si="41"/>
        <v>0</v>
      </c>
      <c r="S71" s="19">
        <f t="shared" si="41"/>
        <v>0</v>
      </c>
    </row>
    <row r="72" spans="1:19" ht="20.399999999999999" customHeight="1">
      <c r="A72" s="74"/>
      <c r="B72" s="96"/>
      <c r="C72" s="96"/>
      <c r="D72" s="96"/>
      <c r="E72" s="96"/>
      <c r="F72" s="96"/>
      <c r="G72" s="96"/>
      <c r="H72" s="96"/>
      <c r="I72" s="96"/>
      <c r="J72" s="96"/>
      <c r="K72" s="96"/>
      <c r="L72" s="96"/>
      <c r="M72" s="96"/>
      <c r="N72" s="96"/>
      <c r="O72" s="108"/>
      <c r="P72" s="108"/>
    </row>
    <row r="73" spans="1:19" ht="33" customHeight="1">
      <c r="A73" s="277" t="s">
        <v>236</v>
      </c>
      <c r="B73" s="278"/>
      <c r="C73" s="278"/>
      <c r="D73" s="278"/>
      <c r="E73" s="278"/>
      <c r="F73" s="278"/>
      <c r="G73" s="278"/>
      <c r="H73" s="278"/>
      <c r="I73" s="278"/>
      <c r="J73" s="278"/>
      <c r="K73" s="278"/>
      <c r="L73" s="278"/>
      <c r="M73" s="278"/>
      <c r="N73" s="278"/>
      <c r="O73" s="278"/>
      <c r="P73" s="278"/>
      <c r="Q73" s="278"/>
      <c r="R73" s="279"/>
      <c r="S73" s="279"/>
    </row>
    <row r="74" spans="1:19" ht="235.8" customHeight="1">
      <c r="A74" s="230" t="s">
        <v>237</v>
      </c>
      <c r="B74" s="231"/>
      <c r="C74" s="231"/>
      <c r="D74" s="231"/>
      <c r="E74" s="231"/>
      <c r="F74" s="231"/>
      <c r="G74" s="231"/>
      <c r="H74" s="231"/>
      <c r="I74" s="231"/>
      <c r="J74" s="231"/>
      <c r="K74" s="231"/>
      <c r="L74" s="231"/>
      <c r="M74" s="231"/>
      <c r="N74" s="231"/>
    </row>
    <row r="75" spans="1:19" ht="235.8" customHeight="1"/>
    <row r="76" spans="1:19" ht="235.8" customHeight="1"/>
    <row r="77" spans="1:19" ht="235.8" customHeight="1"/>
    <row r="78" spans="1:19" ht="235.8" customHeight="1"/>
    <row r="79" spans="1:19" ht="235.8" customHeight="1"/>
    <row r="80" spans="1:19" ht="235.8" customHeight="1"/>
    <row r="81" ht="235.8" customHeight="1"/>
    <row r="82" ht="235.8" customHeight="1"/>
    <row r="83" ht="235.8" customHeight="1"/>
    <row r="84" ht="235.8" customHeight="1"/>
    <row r="85" ht="235.8" customHeight="1"/>
    <row r="86" ht="235.8" customHeight="1"/>
    <row r="87" ht="235.8" customHeight="1"/>
  </sheetData>
  <mergeCells count="70">
    <mergeCell ref="B70:E71"/>
    <mergeCell ref="A73:S73"/>
    <mergeCell ref="B66:D67"/>
    <mergeCell ref="E66:F66"/>
    <mergeCell ref="E67:F67"/>
    <mergeCell ref="B68:F68"/>
    <mergeCell ref="B69:F69"/>
    <mergeCell ref="B58:F58"/>
    <mergeCell ref="B59:F59"/>
    <mergeCell ref="B60:E61"/>
    <mergeCell ref="B62:F62"/>
    <mergeCell ref="B63:D65"/>
    <mergeCell ref="E63:F63"/>
    <mergeCell ref="E64:F64"/>
    <mergeCell ref="E65:F65"/>
    <mergeCell ref="B48:E49"/>
    <mergeCell ref="D29:P29"/>
    <mergeCell ref="A51:C51"/>
    <mergeCell ref="D51:P51"/>
    <mergeCell ref="A53:A57"/>
    <mergeCell ref="B53:F57"/>
    <mergeCell ref="G53:P53"/>
    <mergeCell ref="G54:G57"/>
    <mergeCell ref="B44:D45"/>
    <mergeCell ref="E44:F44"/>
    <mergeCell ref="E45:F45"/>
    <mergeCell ref="B46:F46"/>
    <mergeCell ref="B47:F47"/>
    <mergeCell ref="B37:F37"/>
    <mergeCell ref="B38:E39"/>
    <mergeCell ref="B40:F40"/>
    <mergeCell ref="B41:D43"/>
    <mergeCell ref="E41:F41"/>
    <mergeCell ref="E42:F42"/>
    <mergeCell ref="E43:F43"/>
    <mergeCell ref="A31:A35"/>
    <mergeCell ref="B31:F35"/>
    <mergeCell ref="G32:G35"/>
    <mergeCell ref="B36:F36"/>
    <mergeCell ref="A6:P6"/>
    <mergeCell ref="A27:P27"/>
    <mergeCell ref="A29:C29"/>
    <mergeCell ref="B24:E25"/>
    <mergeCell ref="E17:F17"/>
    <mergeCell ref="E18:F18"/>
    <mergeCell ref="E19:F19"/>
    <mergeCell ref="B20:D21"/>
    <mergeCell ref="E20:F20"/>
    <mergeCell ref="E21:F21"/>
    <mergeCell ref="A2:L2"/>
    <mergeCell ref="A4:C4"/>
    <mergeCell ref="A5:C5"/>
    <mergeCell ref="D5:L5"/>
    <mergeCell ref="M5:N5"/>
    <mergeCell ref="O4:P4"/>
    <mergeCell ref="O5:P5"/>
    <mergeCell ref="D4:N4"/>
    <mergeCell ref="A74:N74"/>
    <mergeCell ref="A7:A11"/>
    <mergeCell ref="B7:F11"/>
    <mergeCell ref="G7:P7"/>
    <mergeCell ref="G8:G11"/>
    <mergeCell ref="B12:F12"/>
    <mergeCell ref="B13:F13"/>
    <mergeCell ref="B14:E15"/>
    <mergeCell ref="B16:F16"/>
    <mergeCell ref="B17:D19"/>
    <mergeCell ref="B22:F22"/>
    <mergeCell ref="B23:F23"/>
    <mergeCell ref="G31:P3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tabColor theme="9" tint="0.79998168889431442"/>
  </sheetPr>
  <dimension ref="A2:L33"/>
  <sheetViews>
    <sheetView workbookViewId="0">
      <selection activeCell="L10" sqref="L10"/>
    </sheetView>
  </sheetViews>
  <sheetFormatPr defaultColWidth="8.88671875" defaultRowHeight="12"/>
  <cols>
    <col min="1" max="1" width="4.44140625" style="8" customWidth="1"/>
    <col min="2" max="2" width="11.77734375" style="8" customWidth="1"/>
    <col min="3" max="3" width="13.5546875" style="8" customWidth="1"/>
    <col min="4" max="12" width="11.77734375" style="8" customWidth="1"/>
    <col min="13" max="19" width="11.6640625" style="8" customWidth="1"/>
    <col min="20" max="16384" width="8.88671875" style="8"/>
  </cols>
  <sheetData>
    <row r="2" spans="1:12" ht="13.8">
      <c r="A2" s="288" t="s">
        <v>180</v>
      </c>
      <c r="B2" s="288"/>
      <c r="C2" s="288"/>
      <c r="D2" s="288"/>
      <c r="E2" s="288"/>
      <c r="F2" s="288"/>
      <c r="G2" s="288"/>
      <c r="H2" s="288"/>
      <c r="I2" s="289"/>
      <c r="J2" s="79">
        <v>2015</v>
      </c>
      <c r="K2" s="80" t="s">
        <v>38</v>
      </c>
      <c r="L2" s="80"/>
    </row>
    <row r="4" spans="1:12" ht="13.2" customHeight="1">
      <c r="A4" s="288" t="s">
        <v>129</v>
      </c>
      <c r="B4" s="288"/>
      <c r="C4" s="293" t="s">
        <v>85</v>
      </c>
      <c r="D4" s="294"/>
      <c r="E4" s="294"/>
      <c r="F4" s="294"/>
      <c r="G4" s="294"/>
      <c r="H4" s="294"/>
      <c r="I4" s="294"/>
      <c r="J4" s="294"/>
      <c r="K4" s="294"/>
      <c r="L4" s="81" t="s">
        <v>41</v>
      </c>
    </row>
    <row r="6" spans="1:12" ht="12" customHeight="1">
      <c r="A6" s="290" t="s">
        <v>158</v>
      </c>
      <c r="B6" s="292" t="s">
        <v>159</v>
      </c>
      <c r="C6" s="292"/>
      <c r="D6" s="292"/>
      <c r="E6" s="290" t="s">
        <v>161</v>
      </c>
      <c r="F6" s="292" t="s">
        <v>160</v>
      </c>
      <c r="G6" s="292"/>
      <c r="H6" s="292"/>
      <c r="I6" s="292" t="s">
        <v>175</v>
      </c>
      <c r="J6" s="292"/>
      <c r="K6" s="292"/>
      <c r="L6" s="290" t="s">
        <v>162</v>
      </c>
    </row>
    <row r="7" spans="1:12" ht="43.2" customHeight="1">
      <c r="A7" s="291"/>
      <c r="B7" s="9" t="s">
        <v>163</v>
      </c>
      <c r="C7" s="82" t="s">
        <v>164</v>
      </c>
      <c r="D7" s="9" t="s">
        <v>47</v>
      </c>
      <c r="E7" s="291"/>
      <c r="F7" s="9" t="s">
        <v>43</v>
      </c>
      <c r="G7" s="292" t="s">
        <v>165</v>
      </c>
      <c r="H7" s="292"/>
      <c r="I7" s="82" t="s">
        <v>43</v>
      </c>
      <c r="J7" s="292" t="s">
        <v>165</v>
      </c>
      <c r="K7" s="292"/>
      <c r="L7" s="291"/>
    </row>
    <row r="8" spans="1:12">
      <c r="A8" s="83">
        <v>1</v>
      </c>
      <c r="B8" s="84" t="s">
        <v>146</v>
      </c>
      <c r="C8" s="84" t="s">
        <v>7</v>
      </c>
      <c r="D8" s="84" t="s">
        <v>3</v>
      </c>
      <c r="E8" s="86" t="s">
        <v>167</v>
      </c>
      <c r="F8" s="84">
        <v>7712345678</v>
      </c>
      <c r="G8" s="287" t="s">
        <v>176</v>
      </c>
      <c r="H8" s="287"/>
      <c r="I8" s="85">
        <v>3512345678</v>
      </c>
      <c r="J8" s="287" t="s">
        <v>166</v>
      </c>
      <c r="K8" s="287"/>
      <c r="L8" s="86">
        <v>22567</v>
      </c>
    </row>
    <row r="9" spans="1:12" ht="15" customHeight="1">
      <c r="A9" s="83">
        <f>A8+1</f>
        <v>2</v>
      </c>
      <c r="B9" s="84" t="s">
        <v>147</v>
      </c>
      <c r="C9" s="84" t="s">
        <v>7</v>
      </c>
      <c r="D9" s="84" t="s">
        <v>58</v>
      </c>
      <c r="E9" s="86" t="s">
        <v>57</v>
      </c>
      <c r="F9" s="84">
        <v>7712345678</v>
      </c>
      <c r="G9" s="287" t="s">
        <v>176</v>
      </c>
      <c r="H9" s="287"/>
      <c r="I9" s="85">
        <v>3512345678</v>
      </c>
      <c r="J9" s="287" t="s">
        <v>166</v>
      </c>
      <c r="K9" s="287"/>
      <c r="L9" s="86">
        <v>3534</v>
      </c>
    </row>
    <row r="10" spans="1:12" ht="13.2" customHeight="1">
      <c r="A10" s="83">
        <v>3</v>
      </c>
      <c r="B10" s="84" t="s">
        <v>147</v>
      </c>
      <c r="C10" s="84" t="s">
        <v>7</v>
      </c>
      <c r="D10" s="84" t="s">
        <v>58</v>
      </c>
      <c r="E10" s="86" t="s">
        <v>57</v>
      </c>
      <c r="F10" s="84">
        <v>3523458990</v>
      </c>
      <c r="G10" s="287" t="s">
        <v>168</v>
      </c>
      <c r="H10" s="287"/>
      <c r="I10" s="85">
        <v>3523458990</v>
      </c>
      <c r="J10" s="287" t="s">
        <v>168</v>
      </c>
      <c r="K10" s="287"/>
      <c r="L10" s="86">
        <v>34279</v>
      </c>
    </row>
    <row r="11" spans="1:12">
      <c r="A11" s="83" t="s">
        <v>60</v>
      </c>
      <c r="B11" s="84"/>
      <c r="C11" s="84"/>
      <c r="D11" s="84"/>
      <c r="E11" s="85"/>
      <c r="F11" s="84"/>
      <c r="G11" s="287"/>
      <c r="H11" s="287"/>
      <c r="I11" s="85"/>
      <c r="J11" s="287"/>
      <c r="K11" s="287"/>
      <c r="L11" s="86"/>
    </row>
    <row r="12" spans="1:12">
      <c r="A12" s="83"/>
      <c r="B12" s="84"/>
      <c r="C12" s="84"/>
      <c r="D12" s="84"/>
      <c r="E12" s="85"/>
      <c r="F12" s="84"/>
      <c r="G12" s="287"/>
      <c r="H12" s="287"/>
      <c r="I12" s="85"/>
      <c r="J12" s="287"/>
      <c r="K12" s="287"/>
      <c r="L12" s="86"/>
    </row>
    <row r="13" spans="1:12">
      <c r="A13" s="83"/>
      <c r="B13" s="84"/>
      <c r="C13" s="84"/>
      <c r="D13" s="84"/>
      <c r="E13" s="85"/>
      <c r="F13" s="84"/>
      <c r="G13" s="287"/>
      <c r="H13" s="287"/>
      <c r="I13" s="85"/>
      <c r="J13" s="287"/>
      <c r="K13" s="287"/>
      <c r="L13" s="86"/>
    </row>
    <row r="14" spans="1:12">
      <c r="A14" s="83"/>
      <c r="B14" s="84"/>
      <c r="C14" s="84"/>
      <c r="D14" s="84"/>
      <c r="E14" s="85"/>
      <c r="F14" s="84"/>
      <c r="G14" s="287"/>
      <c r="H14" s="287"/>
      <c r="I14" s="85"/>
      <c r="J14" s="287"/>
      <c r="K14" s="287"/>
      <c r="L14" s="86"/>
    </row>
    <row r="15" spans="1:12">
      <c r="A15" s="83"/>
      <c r="B15" s="84"/>
      <c r="C15" s="84"/>
      <c r="D15" s="84"/>
      <c r="E15" s="85"/>
      <c r="F15" s="84"/>
      <c r="G15" s="287"/>
      <c r="H15" s="287"/>
      <c r="I15" s="85"/>
      <c r="J15" s="287"/>
      <c r="K15" s="287"/>
      <c r="L15" s="86"/>
    </row>
    <row r="16" spans="1:12">
      <c r="A16" s="83"/>
      <c r="B16" s="84"/>
      <c r="C16" s="84"/>
      <c r="D16" s="84"/>
      <c r="E16" s="85"/>
      <c r="F16" s="84"/>
      <c r="G16" s="287"/>
      <c r="H16" s="287"/>
      <c r="I16" s="85"/>
      <c r="J16" s="287"/>
      <c r="K16" s="287"/>
      <c r="L16" s="86"/>
    </row>
    <row r="17" spans="1:12">
      <c r="A17" s="83"/>
      <c r="B17" s="84"/>
      <c r="C17" s="84"/>
      <c r="D17" s="84"/>
      <c r="E17" s="85"/>
      <c r="F17" s="84"/>
      <c r="G17" s="287"/>
      <c r="H17" s="287"/>
      <c r="I17" s="85"/>
      <c r="J17" s="287"/>
      <c r="K17" s="287"/>
      <c r="L17" s="86"/>
    </row>
    <row r="18" spans="1:12">
      <c r="A18" s="83"/>
      <c r="B18" s="84"/>
      <c r="C18" s="84"/>
      <c r="D18" s="84"/>
      <c r="E18" s="85"/>
      <c r="F18" s="84"/>
      <c r="G18" s="287"/>
      <c r="H18" s="287"/>
      <c r="I18" s="85"/>
      <c r="J18" s="287"/>
      <c r="K18" s="287"/>
      <c r="L18" s="86"/>
    </row>
    <row r="19" spans="1:12">
      <c r="A19" s="83"/>
      <c r="B19" s="84"/>
      <c r="C19" s="84"/>
      <c r="D19" s="84"/>
      <c r="E19" s="85"/>
      <c r="F19" s="84"/>
      <c r="G19" s="287"/>
      <c r="H19" s="287"/>
      <c r="I19" s="85"/>
      <c r="J19" s="287"/>
      <c r="K19" s="287"/>
      <c r="L19" s="86"/>
    </row>
    <row r="20" spans="1:12">
      <c r="A20" s="83"/>
      <c r="B20" s="84"/>
      <c r="C20" s="84"/>
      <c r="D20" s="84"/>
      <c r="E20" s="85"/>
      <c r="F20" s="84"/>
      <c r="G20" s="287"/>
      <c r="H20" s="287"/>
      <c r="I20" s="85"/>
      <c r="J20" s="287"/>
      <c r="K20" s="287"/>
      <c r="L20" s="86"/>
    </row>
    <row r="21" spans="1:12">
      <c r="A21" s="83"/>
      <c r="B21" s="84"/>
      <c r="C21" s="84"/>
      <c r="D21" s="84"/>
      <c r="E21" s="85"/>
      <c r="F21" s="84"/>
      <c r="G21" s="287"/>
      <c r="H21" s="287"/>
      <c r="I21" s="85"/>
      <c r="J21" s="287"/>
      <c r="K21" s="287"/>
      <c r="L21" s="86"/>
    </row>
    <row r="22" spans="1:12">
      <c r="A22" s="83"/>
      <c r="B22" s="84"/>
      <c r="C22" s="84"/>
      <c r="D22" s="84"/>
      <c r="E22" s="85"/>
      <c r="F22" s="84"/>
      <c r="G22" s="287"/>
      <c r="H22" s="287"/>
      <c r="I22" s="85"/>
      <c r="J22" s="287"/>
      <c r="K22" s="287"/>
      <c r="L22" s="86"/>
    </row>
    <row r="23" spans="1:12">
      <c r="A23" s="83"/>
      <c r="B23" s="84"/>
      <c r="C23" s="84"/>
      <c r="D23" s="84"/>
      <c r="E23" s="85"/>
      <c r="F23" s="84"/>
      <c r="G23" s="287"/>
      <c r="H23" s="287"/>
      <c r="I23" s="85"/>
      <c r="J23" s="287"/>
      <c r="K23" s="287"/>
      <c r="L23" s="86"/>
    </row>
    <row r="24" spans="1:12">
      <c r="A24" s="83"/>
      <c r="B24" s="84"/>
      <c r="C24" s="84"/>
      <c r="D24" s="84"/>
      <c r="E24" s="85"/>
      <c r="F24" s="84"/>
      <c r="G24" s="287"/>
      <c r="H24" s="287"/>
      <c r="I24" s="85"/>
      <c r="J24" s="287"/>
      <c r="K24" s="287"/>
      <c r="L24" s="86"/>
    </row>
    <row r="25" spans="1:12">
      <c r="A25" s="83"/>
      <c r="B25" s="84"/>
      <c r="C25" s="84"/>
      <c r="D25" s="84"/>
      <c r="E25" s="85"/>
      <c r="F25" s="84"/>
      <c r="G25" s="287"/>
      <c r="H25" s="287"/>
      <c r="I25" s="85"/>
      <c r="J25" s="287"/>
      <c r="K25" s="287"/>
      <c r="L25" s="86"/>
    </row>
    <row r="26" spans="1:12">
      <c r="A26" s="83"/>
      <c r="B26" s="84"/>
      <c r="C26" s="84"/>
      <c r="D26" s="84"/>
      <c r="E26" s="85"/>
      <c r="F26" s="84"/>
      <c r="G26" s="287"/>
      <c r="H26" s="287"/>
      <c r="I26" s="85"/>
      <c r="J26" s="287"/>
      <c r="K26" s="287"/>
      <c r="L26" s="86"/>
    </row>
    <row r="27" spans="1:12">
      <c r="A27" s="83"/>
      <c r="B27" s="84"/>
      <c r="C27" s="84"/>
      <c r="D27" s="84"/>
      <c r="E27" s="85"/>
      <c r="F27" s="84"/>
      <c r="G27" s="287"/>
      <c r="H27" s="287"/>
      <c r="I27" s="85"/>
      <c r="J27" s="287"/>
      <c r="K27" s="287"/>
      <c r="L27" s="86"/>
    </row>
    <row r="28" spans="1:12">
      <c r="A28" s="83"/>
      <c r="B28" s="84"/>
      <c r="C28" s="84"/>
      <c r="D28" s="84"/>
      <c r="E28" s="85"/>
      <c r="F28" s="84"/>
      <c r="G28" s="287"/>
      <c r="H28" s="287"/>
      <c r="I28" s="85"/>
      <c r="J28" s="287"/>
      <c r="K28" s="287"/>
      <c r="L28" s="86"/>
    </row>
    <row r="29" spans="1:12">
      <c r="A29" s="83"/>
      <c r="B29" s="84"/>
      <c r="C29" s="84"/>
      <c r="D29" s="84"/>
      <c r="E29" s="85"/>
      <c r="F29" s="84"/>
      <c r="G29" s="287"/>
      <c r="H29" s="287"/>
      <c r="I29" s="85"/>
      <c r="J29" s="287"/>
      <c r="K29" s="287"/>
      <c r="L29" s="86"/>
    </row>
    <row r="30" spans="1:12">
      <c r="A30" s="83"/>
      <c r="B30" s="84"/>
      <c r="C30" s="84"/>
      <c r="D30" s="84"/>
      <c r="E30" s="85"/>
      <c r="F30" s="84"/>
      <c r="G30" s="287"/>
      <c r="H30" s="287"/>
      <c r="I30" s="85"/>
      <c r="J30" s="287"/>
      <c r="K30" s="287"/>
      <c r="L30" s="86"/>
    </row>
    <row r="31" spans="1:12">
      <c r="A31" s="83"/>
      <c r="B31" s="84"/>
      <c r="C31" s="84"/>
      <c r="D31" s="84"/>
      <c r="E31" s="85"/>
      <c r="F31" s="84"/>
      <c r="G31" s="287"/>
      <c r="H31" s="287"/>
      <c r="I31" s="85"/>
      <c r="J31" s="287"/>
      <c r="K31" s="287"/>
      <c r="L31" s="86"/>
    </row>
    <row r="32" spans="1:12">
      <c r="A32" s="83"/>
      <c r="B32" s="84"/>
      <c r="C32" s="84"/>
      <c r="D32" s="84"/>
      <c r="E32" s="85"/>
      <c r="F32" s="84"/>
      <c r="G32" s="287"/>
      <c r="H32" s="287"/>
      <c r="I32" s="85"/>
      <c r="J32" s="287"/>
      <c r="K32" s="287"/>
      <c r="L32" s="86"/>
    </row>
    <row r="33" spans="1:12">
      <c r="A33" s="83"/>
      <c r="B33" s="84"/>
      <c r="C33" s="84"/>
      <c r="D33" s="84"/>
      <c r="E33" s="85"/>
      <c r="F33" s="84"/>
      <c r="G33" s="287"/>
      <c r="H33" s="287"/>
      <c r="I33" s="85"/>
      <c r="J33" s="287"/>
      <c r="K33" s="287"/>
      <c r="L33" s="86"/>
    </row>
  </sheetData>
  <mergeCells count="63">
    <mergeCell ref="J32:K32"/>
    <mergeCell ref="J33:K33"/>
    <mergeCell ref="J26:K26"/>
    <mergeCell ref="J27:K27"/>
    <mergeCell ref="J28:K28"/>
    <mergeCell ref="J29:K29"/>
    <mergeCell ref="J30:K30"/>
    <mergeCell ref="J22:K22"/>
    <mergeCell ref="J23:K23"/>
    <mergeCell ref="J24:K24"/>
    <mergeCell ref="J25:K25"/>
    <mergeCell ref="J31:K31"/>
    <mergeCell ref="J17:K17"/>
    <mergeCell ref="J18:K18"/>
    <mergeCell ref="J19:K19"/>
    <mergeCell ref="J20:K20"/>
    <mergeCell ref="J21:K21"/>
    <mergeCell ref="J12:K12"/>
    <mergeCell ref="J13:K13"/>
    <mergeCell ref="J14:K14"/>
    <mergeCell ref="J15:K15"/>
    <mergeCell ref="J16:K16"/>
    <mergeCell ref="G11:H11"/>
    <mergeCell ref="A6:A7"/>
    <mergeCell ref="B6:D6"/>
    <mergeCell ref="F6:H6"/>
    <mergeCell ref="A4:B4"/>
    <mergeCell ref="C4:K4"/>
    <mergeCell ref="E6:E7"/>
    <mergeCell ref="I6:K6"/>
    <mergeCell ref="J7:K7"/>
    <mergeCell ref="G9:H9"/>
    <mergeCell ref="G10:H10"/>
    <mergeCell ref="J9:K9"/>
    <mergeCell ref="J10:K10"/>
    <mergeCell ref="J11:K11"/>
    <mergeCell ref="A2:I2"/>
    <mergeCell ref="J8:K8"/>
    <mergeCell ref="L6:L7"/>
    <mergeCell ref="G7:H7"/>
    <mergeCell ref="G8:H8"/>
    <mergeCell ref="G23:H23"/>
    <mergeCell ref="G12:H12"/>
    <mergeCell ref="G13:H13"/>
    <mergeCell ref="G14:H14"/>
    <mergeCell ref="G15:H15"/>
    <mergeCell ref="G16:H16"/>
    <mergeCell ref="G17:H17"/>
    <mergeCell ref="G18:H18"/>
    <mergeCell ref="G19:H19"/>
    <mergeCell ref="G20:H20"/>
    <mergeCell ref="G21:H21"/>
    <mergeCell ref="G22:H22"/>
    <mergeCell ref="G30:H30"/>
    <mergeCell ref="G31:H31"/>
    <mergeCell ref="G32:H32"/>
    <mergeCell ref="G33:H33"/>
    <mergeCell ref="G24:H24"/>
    <mergeCell ref="G25:H25"/>
    <mergeCell ref="G26:H26"/>
    <mergeCell ref="G27:H27"/>
    <mergeCell ref="G28:H28"/>
    <mergeCell ref="G29:H2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tabColor theme="9" tint="0.79998168889431442"/>
  </sheetPr>
  <dimension ref="A2:L10"/>
  <sheetViews>
    <sheetView workbookViewId="0">
      <selection activeCell="L8" sqref="L8"/>
    </sheetView>
  </sheetViews>
  <sheetFormatPr defaultColWidth="8.88671875" defaultRowHeight="12"/>
  <cols>
    <col min="1" max="1" width="4.44140625" style="8" customWidth="1"/>
    <col min="2" max="12" width="11.77734375" style="8" customWidth="1"/>
    <col min="13" max="16" width="11.6640625" style="8" customWidth="1"/>
    <col min="17" max="16384" width="8.88671875" style="8"/>
  </cols>
  <sheetData>
    <row r="2" spans="1:12" ht="13.8">
      <c r="A2" s="295" t="s">
        <v>178</v>
      </c>
      <c r="B2" s="295"/>
      <c r="C2" s="295"/>
      <c r="D2" s="295"/>
      <c r="E2" s="295"/>
      <c r="F2" s="295"/>
      <c r="G2" s="295"/>
      <c r="H2" s="295"/>
      <c r="I2" s="296"/>
      <c r="J2" s="79">
        <v>2015</v>
      </c>
      <c r="K2" s="80" t="s">
        <v>38</v>
      </c>
      <c r="L2" s="80"/>
    </row>
    <row r="4" spans="1:12" ht="13.2" customHeight="1">
      <c r="A4" s="288" t="s">
        <v>129</v>
      </c>
      <c r="B4" s="288"/>
      <c r="C4" s="293" t="s">
        <v>85</v>
      </c>
      <c r="D4" s="294"/>
      <c r="E4" s="294"/>
      <c r="F4" s="294"/>
      <c r="G4" s="294"/>
      <c r="H4" s="294"/>
      <c r="I4" s="294"/>
      <c r="J4" s="294"/>
      <c r="K4" s="294"/>
      <c r="L4" s="81" t="s">
        <v>41</v>
      </c>
    </row>
    <row r="6" spans="1:12" ht="12" customHeight="1">
      <c r="A6" s="290" t="s">
        <v>158</v>
      </c>
      <c r="B6" s="292" t="s">
        <v>159</v>
      </c>
      <c r="C6" s="292"/>
      <c r="D6" s="292"/>
      <c r="E6" s="290" t="s">
        <v>169</v>
      </c>
      <c r="F6" s="292" t="s">
        <v>44</v>
      </c>
      <c r="G6" s="292"/>
      <c r="H6" s="292"/>
      <c r="I6" s="292" t="s">
        <v>177</v>
      </c>
      <c r="J6" s="292"/>
      <c r="K6" s="292"/>
      <c r="L6" s="290" t="s">
        <v>174</v>
      </c>
    </row>
    <row r="7" spans="1:12" ht="45.6">
      <c r="A7" s="291"/>
      <c r="B7" s="82" t="s">
        <v>163</v>
      </c>
      <c r="C7" s="82" t="s">
        <v>164</v>
      </c>
      <c r="D7" s="82" t="s">
        <v>47</v>
      </c>
      <c r="E7" s="291"/>
      <c r="F7" s="82" t="s">
        <v>170</v>
      </c>
      <c r="G7" s="292" t="s">
        <v>165</v>
      </c>
      <c r="H7" s="292"/>
      <c r="I7" s="82" t="s">
        <v>170</v>
      </c>
      <c r="J7" s="292" t="s">
        <v>165</v>
      </c>
      <c r="K7" s="292"/>
      <c r="L7" s="291"/>
    </row>
    <row r="8" spans="1:12" ht="12" customHeight="1">
      <c r="A8" s="83">
        <v>1</v>
      </c>
      <c r="B8" s="85" t="s">
        <v>179</v>
      </c>
      <c r="C8" s="85" t="s">
        <v>109</v>
      </c>
      <c r="D8" s="85" t="s">
        <v>3</v>
      </c>
      <c r="E8" s="85" t="s">
        <v>173</v>
      </c>
      <c r="F8" s="85" t="s">
        <v>171</v>
      </c>
      <c r="G8" s="287" t="s">
        <v>172</v>
      </c>
      <c r="H8" s="287"/>
      <c r="I8" s="85" t="s">
        <v>171</v>
      </c>
      <c r="J8" s="287" t="s">
        <v>172</v>
      </c>
      <c r="K8" s="287"/>
      <c r="L8" s="86">
        <v>367</v>
      </c>
    </row>
    <row r="9" spans="1:12">
      <c r="A9" s="83" t="s">
        <v>60</v>
      </c>
      <c r="B9" s="85"/>
      <c r="C9" s="85"/>
      <c r="D9" s="85"/>
      <c r="E9" s="85"/>
      <c r="F9" s="85"/>
      <c r="G9" s="287"/>
      <c r="H9" s="287"/>
      <c r="I9" s="85"/>
      <c r="J9" s="287"/>
      <c r="K9" s="287"/>
      <c r="L9" s="86"/>
    </row>
    <row r="10" spans="1:12">
      <c r="A10" s="83"/>
      <c r="B10" s="85"/>
      <c r="C10" s="85"/>
      <c r="D10" s="85"/>
      <c r="E10" s="85"/>
      <c r="F10" s="85"/>
      <c r="G10" s="287"/>
      <c r="H10" s="287"/>
      <c r="I10" s="85"/>
      <c r="J10" s="287"/>
      <c r="K10" s="287"/>
      <c r="L10" s="86"/>
    </row>
  </sheetData>
  <mergeCells count="17">
    <mergeCell ref="L6:L7"/>
    <mergeCell ref="G7:H7"/>
    <mergeCell ref="J7:K7"/>
    <mergeCell ref="G10:H10"/>
    <mergeCell ref="J10:K10"/>
    <mergeCell ref="J8:K8"/>
    <mergeCell ref="G9:H9"/>
    <mergeCell ref="J9:K9"/>
    <mergeCell ref="A2:I2"/>
    <mergeCell ref="A4:B4"/>
    <mergeCell ref="C4:K4"/>
    <mergeCell ref="A6:A7"/>
    <mergeCell ref="G8:H8"/>
    <mergeCell ref="B6:D6"/>
    <mergeCell ref="E6:E7"/>
    <mergeCell ref="F6:H6"/>
    <mergeCell ref="I6:K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1.1 ОТВ-ЗАГ</vt:lpstr>
      <vt:lpstr>1.2 ОТВ-ЗАГ</vt:lpstr>
      <vt:lpstr>1.3 ОТВ-ЗАГ</vt:lpstr>
      <vt:lpstr>2.1 ЗАГ-ВЫВ</vt:lpstr>
      <vt:lpstr>2.2 ЗАГ-ВЫВ</vt:lpstr>
      <vt:lpstr>2.3 ЗАГ-ВЫВ</vt:lpstr>
      <vt:lpstr>3.1 СКЛАД</vt:lpstr>
      <vt:lpstr>З.2 ПОСТ-КИ</vt:lpstr>
      <vt:lpstr>3.2 ПОКУП-ЛИ</vt:lpstr>
      <vt:lpstr>3.1 СКЛАДЫ СУБ</vt:lpstr>
      <vt:lpstr>4.1 ПИЛОМАТ</vt:lpstr>
      <vt:lpstr>5 ОТГР-ПРИЁМКА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Анатолий Курицын</dc:creator>
  <cp:lastModifiedBy>Анатолий Курицын</cp:lastModifiedBy>
  <cp:lastPrinted>2016-10-02T21:02:28Z</cp:lastPrinted>
  <dcterms:created xsi:type="dcterms:W3CDTF">2016-09-28T07:47:31Z</dcterms:created>
  <dcterms:modified xsi:type="dcterms:W3CDTF">2016-10-19T09:13:06Z</dcterms:modified>
</cp:coreProperties>
</file>