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" yWindow="50" windowWidth="16490" windowHeight="9310" activeTab="0"/>
  </bookViews>
  <sheets>
    <sheet name="Расчет размеров ПМ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<sst xmlns="http://schemas.openxmlformats.org/spreadsheetml/2006/main" count="45" uniqueCount="41">
  <si>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Наименование показателя</t>
  </si>
  <si>
    <t xml:space="preserve">Номинальная длина, м </t>
  </si>
  <si>
    <t>№№</t>
  </si>
  <si>
    <t>Толщина</t>
  </si>
  <si>
    <t>Ширина</t>
  </si>
  <si>
    <t>Номинальная толщина и ширина, мм</t>
  </si>
  <si>
    <t>наибольший, мм</t>
  </si>
  <si>
    <t>Средняя усушка, мм</t>
  </si>
  <si>
    <t>Средний размер,  мм</t>
  </si>
  <si>
    <r>
      <t>Количество пиломатериалов в 1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>, шт.</t>
    </r>
  </si>
  <si>
    <r>
      <t>Общая площадь пластей 1 м</t>
    </r>
    <r>
      <rPr>
        <vertAlign val="superscript"/>
        <sz val="11"/>
        <color indexed="8"/>
        <rFont val="Times New Roman"/>
        <family val="1"/>
      </rPr>
      <t xml:space="preserve">3 </t>
    </r>
    <r>
      <rPr>
        <sz val="11"/>
        <color indexed="8"/>
        <rFont val="Times New Roman"/>
        <family val="1"/>
      </rPr>
      <t>пиломатериалов, м</t>
    </r>
    <r>
      <rPr>
        <vertAlign val="superscript"/>
        <sz val="11"/>
        <color indexed="8"/>
        <rFont val="Times New Roman"/>
        <family val="1"/>
      </rPr>
      <t>2</t>
    </r>
  </si>
  <si>
    <r>
      <t>Цена 1 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 xml:space="preserve"> пиломатериалов, руб./м</t>
    </r>
    <r>
      <rPr>
        <b/>
        <vertAlign val="superscript"/>
        <sz val="11"/>
        <color indexed="8"/>
        <rFont val="Times New Roman"/>
        <family val="1"/>
      </rPr>
      <t>3</t>
    </r>
  </si>
  <si>
    <t>Цена 1 шт. пиломатериала, руб./шт.</t>
  </si>
  <si>
    <t xml:space="preserve">Значение  </t>
  </si>
  <si>
    <t>1. Торговые показатели пиломатериалов</t>
  </si>
  <si>
    <t>Нормативный коэффициент усушки, % / %</t>
  </si>
  <si>
    <t xml:space="preserve"> Ель</t>
  </si>
  <si>
    <r>
      <t>Распиловочный размер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(Средний размер сырого пиломатериала)</t>
    </r>
    <r>
      <rPr>
        <b/>
        <sz val="11"/>
        <color indexed="8"/>
        <rFont val="Times New Roman"/>
        <family val="1"/>
      </rPr>
      <t>,  мм</t>
    </r>
  </si>
  <si>
    <r>
      <rPr>
        <b/>
        <sz val="11"/>
        <color indexed="8"/>
        <rFont val="Times New Roman"/>
        <family val="1"/>
      </rPr>
      <t>Эксплуатационная или измеренная влажность</t>
    </r>
    <r>
      <rPr>
        <sz val="11"/>
        <color indexed="8"/>
        <rFont val="Times New Roman"/>
        <family val="1"/>
      </rPr>
      <t xml:space="preserve">, %
</t>
    </r>
    <r>
      <rPr>
        <sz val="8"/>
        <color indexed="8"/>
        <rFont val="Times New Roman"/>
        <family val="1"/>
      </rPr>
      <t xml:space="preserve">(Если измеренная влажность более 30%, то расчет усушки ведется для влажности 30%) </t>
    </r>
  </si>
  <si>
    <t>3. Расчетные технические показатели пиломатериала  при эксплуатационной влажности или при измеренной (фактической) влажности</t>
  </si>
  <si>
    <r>
      <rPr>
        <sz val="10"/>
        <color indexed="8"/>
        <rFont val="Times New Roman"/>
        <family val="1"/>
      </rPr>
      <t xml:space="preserve">Разработан: </t>
    </r>
    <r>
      <rPr>
        <b/>
        <sz val="10"/>
        <color indexed="8"/>
        <rFont val="Times New Roman"/>
        <family val="1"/>
      </rPr>
      <t xml:space="preserve">ООО «Лесэксперт» - </t>
    </r>
    <r>
      <rPr>
        <sz val="10"/>
        <color indexed="8"/>
        <rFont val="Times New Roman"/>
        <family val="1"/>
      </rPr>
      <t xml:space="preserve">www.lesexpert.org,  по заказу: </t>
    </r>
    <r>
      <rPr>
        <b/>
        <sz val="10"/>
        <color indexed="8"/>
        <rFont val="Times New Roman"/>
        <family val="1"/>
      </rPr>
      <t>ООО «Разряд»</t>
    </r>
    <r>
      <rPr>
        <sz val="10"/>
        <color indexed="8"/>
        <rFont val="Times New Roman"/>
        <family val="1"/>
      </rPr>
      <t xml:space="preserve"> - www.expokar.ru</t>
    </r>
    <r>
      <rPr>
        <sz val="11"/>
        <color indexed="8"/>
        <rFont val="Times New Roman"/>
        <family val="1"/>
      </rPr>
      <t xml:space="preserve"> </t>
    </r>
  </si>
  <si>
    <r>
      <rPr>
        <b/>
        <sz val="10"/>
        <color indexed="8"/>
        <rFont val="Times New Roman"/>
        <family val="1"/>
      </rPr>
      <t>Указание</t>
    </r>
    <r>
      <rPr>
        <sz val="10"/>
        <color indexed="8"/>
        <rFont val="Times New Roman"/>
        <family val="1"/>
      </rPr>
      <t xml:space="preserve">: Изменять показатели тольков в ячейках, </t>
    </r>
    <r>
      <rPr>
        <b/>
        <sz val="10"/>
        <color indexed="16"/>
        <rFont val="Times New Roman"/>
        <family val="1"/>
      </rPr>
      <t>выделенных цветом.</t>
    </r>
    <r>
      <rPr>
        <sz val="10"/>
        <color indexed="8"/>
        <rFont val="Times New Roman"/>
        <family val="1"/>
      </rPr>
      <t xml:space="preserve"> В остальных - формулы</t>
    </r>
    <r>
      <rPr>
        <sz val="11"/>
        <color indexed="8"/>
        <rFont val="Times New Roman"/>
        <family val="1"/>
      </rPr>
      <t xml:space="preserve"> </t>
    </r>
  </si>
  <si>
    <r>
      <t>Порода</t>
    </r>
    <r>
      <rPr>
        <sz val="9"/>
        <color indexed="8"/>
        <rFont val="Times New Roman"/>
        <family val="1"/>
      </rPr>
      <t xml:space="preserve"> (Для сведения) </t>
    </r>
    <r>
      <rPr>
        <sz val="11"/>
        <color indexed="8"/>
        <rFont val="Times New Roman"/>
        <family val="1"/>
      </rPr>
      <t xml:space="preserve"> </t>
    </r>
  </si>
  <si>
    <r>
      <t>Цена 1 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площади пластей пиломатериалов,  руб./м</t>
    </r>
    <r>
      <rPr>
        <vertAlign val="superscript"/>
        <sz val="11"/>
        <color indexed="8"/>
        <rFont val="Times New Roman"/>
        <family val="1"/>
      </rPr>
      <t>3</t>
    </r>
  </si>
  <si>
    <r>
      <t>Нормативная влажность сухих пиломатериалов</t>
    </r>
    <r>
      <rPr>
        <sz val="8"/>
        <rFont val="Times New Roman"/>
        <family val="1"/>
      </rPr>
      <t xml:space="preserve"> (принята W=20%)</t>
    </r>
    <r>
      <rPr>
        <sz val="11"/>
        <rFont val="Times New Roman"/>
        <family val="1"/>
      </rPr>
      <t>, %</t>
    </r>
  </si>
  <si>
    <r>
      <t>Средняя усушка</t>
    </r>
    <r>
      <rPr>
        <sz val="8"/>
        <color indexed="8"/>
        <rFont val="Times New Roman"/>
        <family val="1"/>
      </rPr>
      <t xml:space="preserve"> (Припуск на усушку при сушке до W=20%)</t>
    </r>
    <r>
      <rPr>
        <sz val="11"/>
        <color indexed="8"/>
        <rFont val="Times New Roman"/>
        <family val="1"/>
      </rPr>
      <t>, мм</t>
    </r>
  </si>
  <si>
    <r>
      <rPr>
        <b/>
        <sz val="11"/>
        <color indexed="8"/>
        <rFont val="Times New Roman"/>
        <family val="1"/>
      </rPr>
      <t xml:space="preserve">Объем древесины в сыром пиломатериале:   </t>
    </r>
    <r>
      <rPr>
        <sz val="11"/>
        <color indexed="8"/>
        <rFont val="Times New Roman"/>
        <family val="1"/>
      </rPr>
      <t xml:space="preserve">                    м</t>
    </r>
    <r>
      <rPr>
        <vertAlign val="superscript"/>
        <sz val="11"/>
        <color indexed="8"/>
        <rFont val="Times New Roman"/>
        <family val="1"/>
      </rPr>
      <t>3</t>
    </r>
  </si>
  <si>
    <r>
      <t xml:space="preserve">в процентах от торгового объема пиломатериала, </t>
    </r>
    <r>
      <rPr>
        <b/>
        <sz val="11"/>
        <color indexed="8"/>
        <rFont val="Times New Roman"/>
        <family val="1"/>
      </rPr>
      <t>%</t>
    </r>
    <r>
      <rPr>
        <sz val="11"/>
        <color indexed="8"/>
        <rFont val="Times New Roman"/>
        <family val="1"/>
      </rPr>
      <t xml:space="preserve"> </t>
    </r>
  </si>
  <si>
    <r>
      <rPr>
        <b/>
        <sz val="11"/>
        <color indexed="8"/>
        <rFont val="Times New Roman"/>
        <family val="1"/>
      </rPr>
      <t>Объем древесины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в пиломатериале</t>
    </r>
    <r>
      <rPr>
        <sz val="8"/>
        <color indexed="8"/>
        <rFont val="Times New Roman"/>
        <family val="1"/>
      </rPr>
      <t xml:space="preserve"> (по средним размерам)</t>
    </r>
    <r>
      <rPr>
        <sz val="11"/>
        <color indexed="8"/>
        <rFont val="Times New Roman"/>
        <family val="1"/>
      </rPr>
      <t>:      м</t>
    </r>
    <r>
      <rPr>
        <vertAlign val="superscript"/>
        <sz val="11"/>
        <color indexed="8"/>
        <rFont val="Times New Roman"/>
        <family val="1"/>
      </rPr>
      <t>3</t>
    </r>
  </si>
  <si>
    <r>
      <rPr>
        <b/>
        <sz val="11"/>
        <color indexed="8"/>
        <rFont val="Times New Roman"/>
        <family val="1"/>
      </rPr>
      <t xml:space="preserve">Торговый объем пиломатериала </t>
    </r>
    <r>
      <rPr>
        <sz val="11"/>
        <color indexed="8"/>
        <rFont val="Times New Roman"/>
        <family val="1"/>
      </rPr>
      <t>(100 %) , м</t>
    </r>
    <r>
      <rPr>
        <vertAlign val="superscript"/>
        <sz val="11"/>
        <color indexed="8"/>
        <rFont val="Times New Roman"/>
        <family val="1"/>
      </rPr>
      <t>3</t>
    </r>
    <r>
      <rPr>
        <sz val="11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>(Вычислен по номинальным размерам, при нормативной влажности 20%)</t>
    </r>
  </si>
  <si>
    <t>МЕТОД РАСЧЁТА РАЗМЕРОВ И ОБЪЕМА ПИЛОМАТЕРИАЛОВ</t>
  </si>
  <si>
    <r>
      <rPr>
        <b/>
        <sz val="11"/>
        <rFont val="Times New Roman"/>
        <family val="1"/>
      </rPr>
      <t xml:space="preserve">Нормативная погрешность распиловки, мм, ± </t>
    </r>
    <r>
      <rPr>
        <sz val="11"/>
        <rFont val="Times New Roman"/>
        <family val="1"/>
      </rPr>
      <t xml:space="preserve">
</t>
    </r>
    <r>
      <rPr>
        <sz val="8"/>
        <rFont val="Times New Roman"/>
        <family val="1"/>
      </rPr>
      <t>(Предельные отклонения от распиловочного размера)</t>
    </r>
    <r>
      <rPr>
        <sz val="11"/>
        <color indexed="8"/>
        <rFont val="Times New Roman"/>
        <family val="1"/>
      </rPr>
      <t xml:space="preserve"> </t>
    </r>
  </si>
  <si>
    <r>
      <t>Предельные отклонения усушки от среднего значения</t>
    </r>
    <r>
      <rPr>
        <sz val="11"/>
        <color indexed="8"/>
        <rFont val="Times New Roman"/>
        <family val="1"/>
      </rPr>
      <t>, мм  ±</t>
    </r>
  </si>
  <si>
    <t>Предельные размеры сырого пиломатериала: наименьший , мм</t>
  </si>
  <si>
    <t>Предельные отклонения от номин. размера при W=20%, мм  ±</t>
  </si>
  <si>
    <t>Предельные размеры при W = 20%:      наименьший , мм</t>
  </si>
  <si>
    <t>2. Расчетные технические показатели сырого пиломатериала
и сухого пиломатериала при нормативной влажности W = 20%</t>
  </si>
  <si>
    <r>
      <t>Предельные отклонения размера от среднего размера</t>
    </r>
    <r>
      <rPr>
        <sz val="11"/>
        <color indexed="8"/>
        <rFont val="Times New Roman"/>
        <family val="1"/>
      </rPr>
      <t>, мм  ±</t>
    </r>
  </si>
  <si>
    <t>Предельные размеры:      наименьший , мм</t>
  </si>
  <si>
    <t>Нормативный коэффициент вариации, кэффициента усушки, %</t>
  </si>
  <si>
    <t xml:space="preserve"> 2013-11-26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</si>
</sst>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6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8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hair"/>
      <bottom/>
    </border>
    <border>
      <left style="thin"/>
      <right style="hair"/>
      <top/>
      <bottom style="hair"/>
    </border>
    <border>
      <left style="thin"/>
      <right/>
      <top style="hair"/>
      <bottom style="thin"/>
    </border>
    <border>
      <left style="thin"/>
      <right style="hair"/>
      <top style="hair"/>
      <bottom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thin"/>
      <top style="hair"/>
      <bottom/>
    </border>
    <border>
      <left style="hair"/>
      <right/>
      <top style="thin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172" fontId="50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172" fontId="50" fillId="0" borderId="12" xfId="0" applyNumberFormat="1" applyFont="1" applyBorder="1" applyAlignment="1">
      <alignment horizontal="center" vertical="center"/>
    </xf>
    <xf numFmtId="172" fontId="49" fillId="0" borderId="10" xfId="0" applyNumberFormat="1" applyFont="1" applyBorder="1" applyAlignment="1">
      <alignment horizontal="center" vertical="center"/>
    </xf>
    <xf numFmtId="172" fontId="49" fillId="33" borderId="13" xfId="0" applyNumberFormat="1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right" vertical="center" wrapText="1" indent="1"/>
    </xf>
    <xf numFmtId="0" fontId="49" fillId="0" borderId="16" xfId="0" applyFont="1" applyBorder="1" applyAlignment="1">
      <alignment horizontal="right" vertical="center" indent="1"/>
    </xf>
    <xf numFmtId="0" fontId="50" fillId="0" borderId="16" xfId="0" applyFont="1" applyBorder="1" applyAlignment="1">
      <alignment horizontal="right" vertical="center" indent="1"/>
    </xf>
    <xf numFmtId="0" fontId="49" fillId="0" borderId="17" xfId="0" applyFont="1" applyBorder="1" applyAlignment="1">
      <alignment horizontal="right" vertical="center" indent="1"/>
    </xf>
    <xf numFmtId="172" fontId="49" fillId="0" borderId="14" xfId="0" applyNumberFormat="1" applyFont="1" applyBorder="1" applyAlignment="1">
      <alignment horizontal="center" vertical="center"/>
    </xf>
    <xf numFmtId="172" fontId="50" fillId="0" borderId="14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 wrapText="1" indent="1"/>
    </xf>
    <xf numFmtId="172" fontId="50" fillId="0" borderId="1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 indent="1"/>
    </xf>
    <xf numFmtId="0" fontId="4" fillId="0" borderId="16" xfId="0" applyFont="1" applyBorder="1" applyAlignment="1">
      <alignment horizontal="right" vertical="center" indent="1"/>
    </xf>
    <xf numFmtId="0" fontId="50" fillId="0" borderId="12" xfId="0" applyFont="1" applyBorder="1" applyAlignment="1">
      <alignment horizontal="center" vertical="center"/>
    </xf>
    <xf numFmtId="172" fontId="49" fillId="33" borderId="19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right" vertical="center" indent="1"/>
    </xf>
    <xf numFmtId="0" fontId="49" fillId="0" borderId="10" xfId="0" applyFont="1" applyBorder="1" applyAlignment="1">
      <alignment horizontal="right" vertical="center" wrapText="1" indent="1"/>
    </xf>
    <xf numFmtId="0" fontId="50" fillId="0" borderId="2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52" fillId="34" borderId="11" xfId="0" applyFont="1" applyFill="1" applyBorder="1" applyAlignment="1" applyProtection="1">
      <alignment horizontal="center" vertical="center"/>
      <protection locked="0"/>
    </xf>
    <xf numFmtId="0" fontId="52" fillId="34" borderId="10" xfId="0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172" fontId="52" fillId="34" borderId="22" xfId="0" applyNumberFormat="1" applyFont="1" applyFill="1" applyBorder="1" applyAlignment="1" applyProtection="1">
      <alignment horizontal="center" vertical="center"/>
      <protection locked="0"/>
    </xf>
    <xf numFmtId="172" fontId="52" fillId="34" borderId="23" xfId="0" applyNumberFormat="1" applyFont="1" applyFill="1" applyBorder="1" applyAlignment="1" applyProtection="1">
      <alignment horizontal="center" vertical="center"/>
      <protection locked="0"/>
    </xf>
    <xf numFmtId="0" fontId="52" fillId="34" borderId="20" xfId="0" applyFont="1" applyFill="1" applyBorder="1" applyAlignment="1" applyProtection="1">
      <alignment horizontal="center" vertical="center"/>
      <protection locked="0"/>
    </xf>
    <xf numFmtId="0" fontId="52" fillId="34" borderId="12" xfId="0" applyFont="1" applyFill="1" applyBorder="1" applyAlignment="1" applyProtection="1">
      <alignment horizontal="center" vertical="center"/>
      <protection locked="0"/>
    </xf>
    <xf numFmtId="1" fontId="52" fillId="34" borderId="24" xfId="0" applyNumberFormat="1" applyFont="1" applyFill="1" applyBorder="1" applyAlignment="1" applyProtection="1">
      <alignment horizontal="center" vertical="center"/>
      <protection locked="0"/>
    </xf>
    <xf numFmtId="2" fontId="52" fillId="34" borderId="25" xfId="0" applyNumberFormat="1" applyFont="1" applyFill="1" applyBorder="1" applyAlignment="1" applyProtection="1">
      <alignment horizontal="center" vertical="center"/>
      <protection locked="0"/>
    </xf>
    <xf numFmtId="2" fontId="52" fillId="34" borderId="26" xfId="0" applyNumberFormat="1" applyFont="1" applyFill="1" applyBorder="1" applyAlignment="1" applyProtection="1">
      <alignment horizontal="center" vertical="center"/>
      <protection locked="0"/>
    </xf>
    <xf numFmtId="173" fontId="50" fillId="0" borderId="19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2" fontId="49" fillId="0" borderId="14" xfId="0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0" fontId="49" fillId="34" borderId="16" xfId="0" applyFont="1" applyFill="1" applyBorder="1" applyAlignment="1">
      <alignment horizontal="right" vertical="center" indent="1"/>
    </xf>
    <xf numFmtId="0" fontId="50" fillId="34" borderId="27" xfId="0" applyFont="1" applyFill="1" applyBorder="1" applyAlignment="1">
      <alignment horizontal="right" vertical="center" indent="1"/>
    </xf>
    <xf numFmtId="0" fontId="50" fillId="34" borderId="28" xfId="0" applyFont="1" applyFill="1" applyBorder="1" applyAlignment="1">
      <alignment horizontal="right" vertical="center" indent="1"/>
    </xf>
    <xf numFmtId="173" fontId="49" fillId="0" borderId="14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72" fontId="50" fillId="0" borderId="15" xfId="0" applyNumberFormat="1" applyFont="1" applyBorder="1" applyAlignment="1">
      <alignment horizontal="center" vertical="center"/>
    </xf>
    <xf numFmtId="172" fontId="50" fillId="0" borderId="12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172" fontId="50" fillId="0" borderId="14" xfId="0" applyNumberFormat="1" applyFont="1" applyBorder="1" applyAlignment="1">
      <alignment horizontal="center" vertical="center"/>
    </xf>
    <xf numFmtId="172" fontId="50" fillId="0" borderId="10" xfId="0" applyNumberFormat="1" applyFont="1" applyBorder="1" applyAlignment="1">
      <alignment horizontal="center" vertical="center"/>
    </xf>
    <xf numFmtId="2" fontId="50" fillId="0" borderId="19" xfId="0" applyNumberFormat="1" applyFont="1" applyFill="1" applyBorder="1" applyAlignment="1">
      <alignment horizontal="center" vertical="center"/>
    </xf>
    <xf numFmtId="2" fontId="49" fillId="0" borderId="13" xfId="0" applyNumberFormat="1" applyFont="1" applyFill="1" applyBorder="1" applyAlignment="1">
      <alignment horizontal="center" vertical="center"/>
    </xf>
    <xf numFmtId="2" fontId="50" fillId="0" borderId="21" xfId="0" applyNumberFormat="1" applyFont="1" applyFill="1" applyBorder="1" applyAlignment="1">
      <alignment horizontal="center" vertical="center"/>
    </xf>
    <xf numFmtId="2" fontId="49" fillId="0" borderId="32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right" vertical="center"/>
    </xf>
    <xf numFmtId="2" fontId="49" fillId="0" borderId="21" xfId="0" applyNumberFormat="1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 wrapText="1"/>
    </xf>
    <xf numFmtId="0" fontId="52" fillId="34" borderId="3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C24" sqref="C24"/>
    </sheetView>
  </sheetViews>
  <sheetFormatPr defaultColWidth="8.8515625" defaultRowHeight="15"/>
  <cols>
    <col min="1" max="1" width="4.140625" style="1" customWidth="1"/>
    <col min="2" max="2" width="58.57421875" style="1" customWidth="1"/>
    <col min="3" max="4" width="9.421875" style="1" customWidth="1"/>
    <col min="5" max="6" width="8.8515625" style="1" customWidth="1"/>
    <col min="7" max="7" width="15.421875" style="1" customWidth="1"/>
    <col min="8" max="16384" width="8.8515625" style="1" customWidth="1"/>
  </cols>
  <sheetData>
    <row r="1" spans="1:4" s="3" customFormat="1" ht="19.5" customHeight="1">
      <c r="A1" s="64" t="s">
        <v>20</v>
      </c>
      <c r="B1" s="64"/>
      <c r="C1" s="64"/>
      <c r="D1" s="64"/>
    </row>
    <row r="2" ht="12.75" customHeight="1">
      <c r="D2" s="26" t="s">
        <v>40</v>
      </c>
    </row>
    <row r="3" spans="1:4" ht="34.5" customHeight="1">
      <c r="A3" s="49" t="s">
        <v>30</v>
      </c>
      <c r="B3" s="49"/>
      <c r="C3" s="49"/>
      <c r="D3" s="49"/>
    </row>
    <row r="4" spans="1:4" s="3" customFormat="1" ht="14.25" customHeight="1">
      <c r="A4" s="42" t="s">
        <v>21</v>
      </c>
      <c r="B4" s="43"/>
      <c r="C4" s="43"/>
      <c r="D4" s="44"/>
    </row>
    <row r="5" s="3" customFormat="1" ht="5.25" customHeight="1"/>
    <row r="6" spans="1:4" ht="14.25" customHeight="1">
      <c r="A6" s="67" t="s">
        <v>2</v>
      </c>
      <c r="B6" s="69" t="s">
        <v>0</v>
      </c>
      <c r="C6" s="71" t="s">
        <v>13</v>
      </c>
      <c r="D6" s="71"/>
    </row>
    <row r="7" spans="1:7" ht="15.75" customHeight="1">
      <c r="A7" s="68"/>
      <c r="B7" s="70"/>
      <c r="C7" s="25" t="s">
        <v>3</v>
      </c>
      <c r="D7" s="21" t="s">
        <v>4</v>
      </c>
      <c r="G7" s="5"/>
    </row>
    <row r="8" spans="1:4" ht="17.25" customHeight="1">
      <c r="A8" s="50" t="s">
        <v>14</v>
      </c>
      <c r="B8" s="51"/>
      <c r="C8" s="52"/>
      <c r="D8" s="53"/>
    </row>
    <row r="9" spans="1:4" s="3" customFormat="1" ht="12" customHeight="1">
      <c r="A9" s="9">
        <v>1</v>
      </c>
      <c r="B9" s="12" t="s">
        <v>22</v>
      </c>
      <c r="C9" s="36" t="s">
        <v>16</v>
      </c>
      <c r="D9" s="36"/>
    </row>
    <row r="10" spans="1:4" ht="15.75" customHeight="1">
      <c r="A10" s="9">
        <f>A9+1</f>
        <v>2</v>
      </c>
      <c r="B10" s="13" t="s">
        <v>1</v>
      </c>
      <c r="C10" s="37">
        <v>6</v>
      </c>
      <c r="D10" s="37"/>
    </row>
    <row r="11" spans="1:4" ht="15.75" customHeight="1">
      <c r="A11" s="9">
        <f>A10+1</f>
        <v>3</v>
      </c>
      <c r="B11" s="13" t="s">
        <v>5</v>
      </c>
      <c r="C11" s="28">
        <v>54</v>
      </c>
      <c r="D11" s="29">
        <v>159</v>
      </c>
    </row>
    <row r="12" spans="1:4" s="3" customFormat="1" ht="15.75" customHeight="1">
      <c r="A12" s="9">
        <f>A11+1</f>
        <v>4</v>
      </c>
      <c r="B12" s="19" t="s">
        <v>24</v>
      </c>
      <c r="C12" s="72">
        <v>20</v>
      </c>
      <c r="D12" s="72"/>
    </row>
    <row r="13" spans="1:4" ht="27.75" customHeight="1">
      <c r="A13" s="4">
        <f aca="true" t="shared" si="0" ref="A13:A18">A12+1</f>
        <v>5</v>
      </c>
      <c r="B13" s="24" t="s">
        <v>29</v>
      </c>
      <c r="C13" s="38">
        <f>C10*C11*D11/1000000</f>
        <v>0.051516</v>
      </c>
      <c r="D13" s="39"/>
    </row>
    <row r="14" spans="1:4" ht="15.75" customHeight="1">
      <c r="A14" s="9">
        <f t="shared" si="0"/>
        <v>6</v>
      </c>
      <c r="B14" s="23" t="s">
        <v>9</v>
      </c>
      <c r="C14" s="40">
        <f>1/C13</f>
        <v>19.411444987964906</v>
      </c>
      <c r="D14" s="41"/>
    </row>
    <row r="15" spans="1:4" ht="16.5" customHeight="1">
      <c r="A15" s="9">
        <f t="shared" si="0"/>
        <v>7</v>
      </c>
      <c r="B15" s="12" t="s">
        <v>10</v>
      </c>
      <c r="C15" s="65">
        <f>C10*D11/1000*C14</f>
        <v>18.51851851851852</v>
      </c>
      <c r="D15" s="66"/>
    </row>
    <row r="16" spans="1:4" ht="16.5" customHeight="1">
      <c r="A16" s="9">
        <f t="shared" si="0"/>
        <v>8</v>
      </c>
      <c r="B16" s="13" t="s">
        <v>11</v>
      </c>
      <c r="C16" s="35">
        <v>9750</v>
      </c>
      <c r="D16" s="35"/>
    </row>
    <row r="17" spans="1:4" ht="16.5" customHeight="1">
      <c r="A17" s="9">
        <f t="shared" si="0"/>
        <v>9</v>
      </c>
      <c r="B17" s="12" t="s">
        <v>12</v>
      </c>
      <c r="C17" s="60">
        <f>C16/C14</f>
        <v>502.28099999999995</v>
      </c>
      <c r="D17" s="61"/>
    </row>
    <row r="18" spans="1:4" ht="16.5" customHeight="1">
      <c r="A18" s="9">
        <f t="shared" si="0"/>
        <v>10</v>
      </c>
      <c r="B18" s="12" t="s">
        <v>23</v>
      </c>
      <c r="C18" s="62">
        <f>C16/C15</f>
        <v>526.5</v>
      </c>
      <c r="D18" s="63"/>
    </row>
    <row r="19" spans="1:4" s="3" customFormat="1" ht="28.5" customHeight="1">
      <c r="A19" s="54" t="s">
        <v>36</v>
      </c>
      <c r="B19" s="51"/>
      <c r="C19" s="52"/>
      <c r="D19" s="53"/>
    </row>
    <row r="20" spans="1:4" s="3" customFormat="1" ht="29.25" customHeight="1">
      <c r="A20" s="9">
        <v>11</v>
      </c>
      <c r="B20" s="17" t="s">
        <v>31</v>
      </c>
      <c r="C20" s="31">
        <v>2</v>
      </c>
      <c r="D20" s="32">
        <v>2</v>
      </c>
    </row>
    <row r="21" spans="1:4" s="3" customFormat="1" ht="15.75" customHeight="1">
      <c r="A21" s="9">
        <f>A20+1</f>
        <v>12</v>
      </c>
      <c r="B21" s="20" t="s">
        <v>15</v>
      </c>
      <c r="C21" s="28">
        <v>0.25</v>
      </c>
      <c r="D21" s="29">
        <v>0.25</v>
      </c>
    </row>
    <row r="22" spans="1:5" s="3" customFormat="1" ht="15.75" customHeight="1">
      <c r="A22" s="27">
        <f>A21+1</f>
        <v>13</v>
      </c>
      <c r="B22" s="19" t="s">
        <v>39</v>
      </c>
      <c r="C22" s="33">
        <v>30</v>
      </c>
      <c r="D22" s="34">
        <v>30</v>
      </c>
      <c r="E22" s="30"/>
    </row>
    <row r="23" spans="1:4" ht="15.75" customHeight="1">
      <c r="A23" s="9">
        <v>14</v>
      </c>
      <c r="B23" s="12" t="s">
        <v>25</v>
      </c>
      <c r="C23" s="22">
        <f>IF(C12&gt;30,0,(30-C12)*C11*C21/100)</f>
        <v>1.35</v>
      </c>
      <c r="D23" s="8">
        <f>IF(C12&gt;30,0,(30-C12)*D11*D21/100)</f>
        <v>3.975</v>
      </c>
    </row>
    <row r="24" spans="1:4" ht="15.75" customHeight="1">
      <c r="A24" s="9">
        <f>A23+1</f>
        <v>15</v>
      </c>
      <c r="B24" s="12" t="s">
        <v>32</v>
      </c>
      <c r="C24" s="15">
        <f>C23*2.5*C22/100</f>
        <v>1.0125</v>
      </c>
      <c r="D24" s="7">
        <f>D23*2.5*D22/100</f>
        <v>2.98125</v>
      </c>
    </row>
    <row r="25" spans="1:4" ht="15.75" customHeight="1">
      <c r="A25" s="9">
        <f aca="true" t="shared" si="1" ref="A25:A42">A24+1</f>
        <v>16</v>
      </c>
      <c r="B25" s="13" t="s">
        <v>17</v>
      </c>
      <c r="C25" s="16">
        <f>C11+C23</f>
        <v>55.35</v>
      </c>
      <c r="D25" s="2">
        <f>D11+D23</f>
        <v>162.975</v>
      </c>
    </row>
    <row r="26" spans="1:4" ht="15.75" customHeight="1">
      <c r="A26" s="9">
        <f t="shared" si="1"/>
        <v>17</v>
      </c>
      <c r="B26" s="12" t="s">
        <v>33</v>
      </c>
      <c r="C26" s="15">
        <f>C25-C20</f>
        <v>53.35</v>
      </c>
      <c r="D26" s="7">
        <f>D25-D20</f>
        <v>160.975</v>
      </c>
    </row>
    <row r="27" spans="1:4" ht="15.75" customHeight="1">
      <c r="A27" s="9">
        <f t="shared" si="1"/>
        <v>18</v>
      </c>
      <c r="B27" s="12" t="s">
        <v>6</v>
      </c>
      <c r="C27" s="15">
        <f>C25+C20</f>
        <v>57.35</v>
      </c>
      <c r="D27" s="7">
        <f>D25+D20</f>
        <v>164.975</v>
      </c>
    </row>
    <row r="28" spans="1:4" ht="16.5" customHeight="1">
      <c r="A28" s="9">
        <f t="shared" si="1"/>
        <v>19</v>
      </c>
      <c r="B28" s="12" t="s">
        <v>26</v>
      </c>
      <c r="C28" s="45">
        <f>C10*C25*D25/1000000</f>
        <v>0.05412399750000001</v>
      </c>
      <c r="D28" s="46"/>
    </row>
    <row r="29" spans="1:6" ht="16.5" customHeight="1">
      <c r="A29" s="9">
        <f t="shared" si="1"/>
        <v>20</v>
      </c>
      <c r="B29" s="12" t="s">
        <v>27</v>
      </c>
      <c r="C29" s="58">
        <f>C28/C13*100</f>
        <v>105.06250000000001</v>
      </c>
      <c r="D29" s="59"/>
      <c r="F29" s="5"/>
    </row>
    <row r="30" spans="1:4" ht="15.75" customHeight="1">
      <c r="A30" s="9">
        <f t="shared" si="1"/>
        <v>21</v>
      </c>
      <c r="B30" s="12" t="s">
        <v>34</v>
      </c>
      <c r="C30" s="15">
        <f>SQRT(C20*C20+C24*C24)</f>
        <v>2.241686028417004</v>
      </c>
      <c r="D30" s="7">
        <f>SQRT(D20*D20+D24*D24)</f>
        <v>3.5899653985101305</v>
      </c>
    </row>
    <row r="31" spans="1:4" ht="15.75" customHeight="1">
      <c r="A31" s="9">
        <f t="shared" si="1"/>
        <v>22</v>
      </c>
      <c r="B31" s="12" t="s">
        <v>35</v>
      </c>
      <c r="C31" s="16">
        <f>C11-C30</f>
        <v>51.75831397158299</v>
      </c>
      <c r="D31" s="2">
        <f>D11-D30</f>
        <v>155.41003460148988</v>
      </c>
    </row>
    <row r="32" spans="1:4" ht="15.75" customHeight="1">
      <c r="A32" s="10">
        <f t="shared" si="1"/>
        <v>23</v>
      </c>
      <c r="B32" s="14" t="s">
        <v>6</v>
      </c>
      <c r="C32" s="18">
        <f>C11+C30</f>
        <v>56.24168602841701</v>
      </c>
      <c r="D32" s="6">
        <f>D11+D30</f>
        <v>162.58996539851012</v>
      </c>
    </row>
    <row r="33" spans="1:4" ht="30" customHeight="1">
      <c r="A33" s="54" t="s">
        <v>19</v>
      </c>
      <c r="B33" s="55"/>
      <c r="C33" s="56"/>
      <c r="D33" s="57"/>
    </row>
    <row r="34" spans="1:4" ht="27" customHeight="1">
      <c r="A34" s="9">
        <v>24</v>
      </c>
      <c r="B34" s="11" t="s">
        <v>18</v>
      </c>
      <c r="C34" s="35">
        <v>12</v>
      </c>
      <c r="D34" s="35"/>
    </row>
    <row r="35" spans="1:6" ht="15.75" customHeight="1">
      <c r="A35" s="9">
        <f t="shared" si="1"/>
        <v>25</v>
      </c>
      <c r="B35" s="12" t="s">
        <v>7</v>
      </c>
      <c r="C35" s="22">
        <f>IF(C34&gt;30,0,(30-C34)*C11*C21/100)</f>
        <v>2.43</v>
      </c>
      <c r="D35" s="8">
        <f>IF(C34&gt;30,0,(30-C34)*D11*D21/100)</f>
        <v>7.155</v>
      </c>
      <c r="F35" s="3"/>
    </row>
    <row r="36" spans="1:4" ht="15.75" customHeight="1">
      <c r="A36" s="9">
        <f t="shared" si="1"/>
        <v>26</v>
      </c>
      <c r="B36" s="12" t="s">
        <v>32</v>
      </c>
      <c r="C36" s="15">
        <f>C35*2.5*C22/100</f>
        <v>1.8225</v>
      </c>
      <c r="D36" s="7">
        <f>D35*2.5*D22/100</f>
        <v>5.36625</v>
      </c>
    </row>
    <row r="37" spans="1:4" ht="15.75" customHeight="1">
      <c r="A37" s="9">
        <f t="shared" si="1"/>
        <v>27</v>
      </c>
      <c r="B37" s="12" t="s">
        <v>8</v>
      </c>
      <c r="C37" s="15">
        <f>C25-C35</f>
        <v>52.92</v>
      </c>
      <c r="D37" s="7">
        <f>D25-D35</f>
        <v>155.82</v>
      </c>
    </row>
    <row r="38" spans="1:4" ht="15.75" customHeight="1">
      <c r="A38" s="9">
        <f t="shared" si="1"/>
        <v>28</v>
      </c>
      <c r="B38" s="12" t="s">
        <v>37</v>
      </c>
      <c r="C38" s="15">
        <f>SQRT(C20*C20+C36*C36)</f>
        <v>2.7058282003852354</v>
      </c>
      <c r="D38" s="7">
        <f>SQRT(D20*D20+D36*D36)</f>
        <v>5.726834995222055</v>
      </c>
    </row>
    <row r="39" spans="1:4" ht="15.75" customHeight="1">
      <c r="A39" s="9">
        <f t="shared" si="1"/>
        <v>29</v>
      </c>
      <c r="B39" s="13" t="s">
        <v>38</v>
      </c>
      <c r="C39" s="16">
        <f>C37-C38</f>
        <v>50.21417179961477</v>
      </c>
      <c r="D39" s="2">
        <f>D37-D38</f>
        <v>150.09316500477794</v>
      </c>
    </row>
    <row r="40" spans="1:4" ht="15.75" customHeight="1">
      <c r="A40" s="9">
        <f t="shared" si="1"/>
        <v>30</v>
      </c>
      <c r="B40" s="13" t="s">
        <v>6</v>
      </c>
      <c r="C40" s="16">
        <f>C37+C38</f>
        <v>55.625828200385236</v>
      </c>
      <c r="D40" s="2">
        <f>D37+D38</f>
        <v>161.54683499522204</v>
      </c>
    </row>
    <row r="41" spans="1:4" ht="16.5" customHeight="1">
      <c r="A41" s="9">
        <f t="shared" si="1"/>
        <v>31</v>
      </c>
      <c r="B41" s="12" t="s">
        <v>28</v>
      </c>
      <c r="C41" s="45">
        <f>C10*C37*D37/1000000</f>
        <v>0.049475966399999995</v>
      </c>
      <c r="D41" s="46"/>
    </row>
    <row r="42" spans="1:4" ht="15.75" customHeight="1">
      <c r="A42" s="10">
        <f t="shared" si="1"/>
        <v>32</v>
      </c>
      <c r="B42" s="14" t="s">
        <v>27</v>
      </c>
      <c r="C42" s="47">
        <f>C41/C13*100</f>
        <v>96.03999999999999</v>
      </c>
      <c r="D42" s="48"/>
    </row>
  </sheetData>
  <sheetProtection password="CF7A" sheet="1" objects="1" scenarios="1"/>
  <mergeCells count="23">
    <mergeCell ref="A1:D1"/>
    <mergeCell ref="A19:D19"/>
    <mergeCell ref="C15:D15"/>
    <mergeCell ref="A6:A7"/>
    <mergeCell ref="B6:B7"/>
    <mergeCell ref="C6:D6"/>
    <mergeCell ref="C12:D12"/>
    <mergeCell ref="C41:D41"/>
    <mergeCell ref="C42:D42"/>
    <mergeCell ref="A3:D3"/>
    <mergeCell ref="A8:D8"/>
    <mergeCell ref="A33:D33"/>
    <mergeCell ref="C28:D28"/>
    <mergeCell ref="C29:D29"/>
    <mergeCell ref="C16:D16"/>
    <mergeCell ref="C17:D17"/>
    <mergeCell ref="C18:D18"/>
    <mergeCell ref="C34:D34"/>
    <mergeCell ref="C9:D9"/>
    <mergeCell ref="C10:D10"/>
    <mergeCell ref="C13:D13"/>
    <mergeCell ref="C14:D14"/>
    <mergeCell ref="A4:D4"/>
  </mergeCells>
  <printOptions/>
  <pageMargins left="0.9055118110236221" right="0.9055118110236221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Анатолий Курицын</dc:creator>
  <cp:keywords/>
  <dc:description/>
  <cp:lastModifiedBy>Anatoly Kuritsin</cp:lastModifiedBy>
  <cp:lastPrinted>2013-11-26T05:02:41Z</cp:lastPrinted>
  <dcterms:created xsi:type="dcterms:W3CDTF">2013-10-24T07:13:25Z</dcterms:created>
  <dcterms:modified xsi:type="dcterms:W3CDTF">2017-12-13T18:58:33Z</dcterms:modified>
  <cp:category/>
  <cp:version/>
  <cp:contentType/>
  <cp:contentStatus/>
</cp:coreProperties>
</file>